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544"/>
  </bookViews>
  <sheets>
    <sheet name="ГРАФІК" sheetId="48" r:id="rId1"/>
    <sheet name="ЗМІСТ" sheetId="46" r:id="rId2"/>
    <sheet name="3 частина" sheetId="51" r:id="rId3"/>
  </sheets>
  <definedNames>
    <definedName name="Z_791DB74A_D72A_4A24_8E5B_5C9CCB5308F6_.wvu.PrintArea" localSheetId="1" hidden="1">ЗМІСТ!$A$1:$X$85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ЗМІСТ!$A$1:$X$86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44525"/>
  <customWorkbookViews>
    <customWorkbookView name="Home - Личное представление" guid="{791DB74A-D72A-4A24-8E5B-5C9CCB5308F6}" personalView="1" maximized="1" xWindow="1" yWindow="1" windowWidth="1024" windowHeight="538" activeSheetId="46"/>
  </customWorkbookViews>
</workbook>
</file>

<file path=xl/sharedStrings.xml><?xml version="1.0" encoding="utf-8"?>
<sst xmlns="http://schemas.openxmlformats.org/spreadsheetml/2006/main" count="347" uniqueCount="243">
  <si>
    <t>МІНІСТЕРСТВО ОСВІТИ І НАУКИ УКРАЇНИ</t>
  </si>
  <si>
    <t>МИКОЛАЇВСЬКИЙ НАЦІОНАЛЬНИЙ УНІВЕРСИТЕТ ІМЕНІ В. О. СУХОМЛИНСЬКОГО</t>
  </si>
  <si>
    <t>НАВЧАЛЬНИЙ ПЛАН</t>
  </si>
  <si>
    <t>підготовки здобувачів вищої освіти</t>
  </si>
  <si>
    <t>Галузь знань</t>
  </si>
  <si>
    <t>01 Освіта / Педагогіка</t>
  </si>
  <si>
    <t>Освітній рівень:</t>
  </si>
  <si>
    <t>перший (бакалаврський)</t>
  </si>
  <si>
    <t>Спеціальність</t>
  </si>
  <si>
    <t>012 Дошкільна освіта</t>
  </si>
  <si>
    <t xml:space="preserve">Попередня освіта: </t>
  </si>
  <si>
    <t>повна загальна середня</t>
  </si>
  <si>
    <t>Предметна спеціальність 
(спеціалізація)</t>
  </si>
  <si>
    <t>Форма навчання</t>
  </si>
  <si>
    <t>заочна</t>
  </si>
  <si>
    <t>Освітня програма</t>
  </si>
  <si>
    <t>Термін навчання</t>
  </si>
  <si>
    <t>3 р. 10 міс.</t>
  </si>
  <si>
    <t>Кваліфікація</t>
  </si>
  <si>
    <t>Бакалавр дошкільної освіти. Вихователь дошкільного навчального закладу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</si>
  <si>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</si>
  <si>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</si>
  <si>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</si>
  <si>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</si>
  <si>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</si>
  <si>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</si>
  <si>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</si>
  <si>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</si>
  <si>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</si>
  <si>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</si>
  <si>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</si>
  <si>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</si>
  <si>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</si>
  <si>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</si>
  <si>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</si>
  <si>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</si>
  <si>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</si>
  <si>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</si>
  <si>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</si>
  <si>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</si>
  <si>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</si>
  <si>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Канікули</t>
  </si>
  <si>
    <t>Всього</t>
  </si>
  <si>
    <t>І</t>
  </si>
  <si>
    <t>С</t>
  </si>
  <si>
    <t>К</t>
  </si>
  <si>
    <t>ІІ</t>
  </si>
  <si>
    <t>Н</t>
  </si>
  <si>
    <t>ІІІ</t>
  </si>
  <si>
    <t>П</t>
  </si>
  <si>
    <t>ІV</t>
  </si>
  <si>
    <t>А</t>
  </si>
  <si>
    <t>∑</t>
  </si>
  <si>
    <t>Примітка:</t>
  </si>
  <si>
    <t>Теоретичне навчання</t>
  </si>
  <si>
    <t>Екзаменаційні сесії</t>
  </si>
  <si>
    <t>Навчальні практики</t>
  </si>
  <si>
    <t>Виробничі практики</t>
  </si>
  <si>
    <t>Підсумкові атестації</t>
  </si>
  <si>
    <t>Д</t>
  </si>
  <si>
    <t>Дипломні (кваліфік.) роботи</t>
  </si>
  <si>
    <t>ІІІ. План навчального процесу</t>
  </si>
  <si>
    <t>Шифр</t>
  </si>
  <si>
    <t>ОСВІТНІ КОМПОНЕНТИ</t>
  </si>
  <si>
    <t>Семестровий контроль</t>
  </si>
  <si>
    <t>Годин вивчення</t>
  </si>
  <si>
    <t>Розподіл по курсах і семестрах</t>
  </si>
  <si>
    <t>Загальний обсяг годин</t>
  </si>
  <si>
    <t>У кредитах ECTS</t>
  </si>
  <si>
    <t>Аудиторні заняття</t>
  </si>
  <si>
    <t>з них</t>
  </si>
  <si>
    <t>Самостійна робота студентів</t>
  </si>
  <si>
    <t>1 курс</t>
  </si>
  <si>
    <t>2 курс</t>
  </si>
  <si>
    <t>3 курс</t>
  </si>
  <si>
    <t>4 курс</t>
  </si>
  <si>
    <t>Екзамени</t>
  </si>
  <si>
    <t>Заліки</t>
  </si>
  <si>
    <t>Курсові роботи</t>
  </si>
  <si>
    <t>Лекції</t>
  </si>
  <si>
    <t>Практичні, семінарські</t>
  </si>
  <si>
    <t>Лабораторні заняття</t>
  </si>
  <si>
    <t>кількість навчальних тижнів у семестрі</t>
  </si>
  <si>
    <t>кредитів на семестр</t>
  </si>
  <si>
    <t>I. ОБОВ'ЯЗКОВА ЧАСТИНА</t>
  </si>
  <si>
    <t>1.1. НАВЧАЛЬНІ ДИСЦИПЛІНИ ЗАГАЛЬНОЇ ПІДГОТОВКИ</t>
  </si>
  <si>
    <t>ОК. 01</t>
  </si>
  <si>
    <t>Українська мова за професійним спрямуванням</t>
  </si>
  <si>
    <t>ОК. 02</t>
  </si>
  <si>
    <t>Університетські студії</t>
  </si>
  <si>
    <t>ОК. 03</t>
  </si>
  <si>
    <t>Історія та культура України</t>
  </si>
  <si>
    <t>ОК. 04</t>
  </si>
  <si>
    <t>Філософія</t>
  </si>
  <si>
    <t>ОК. 05</t>
  </si>
  <si>
    <t>Іноземна мова</t>
  </si>
  <si>
    <t>ОК. 06</t>
  </si>
  <si>
    <t>Оздоровчі технології</t>
  </si>
  <si>
    <t>ОК. 07</t>
  </si>
  <si>
    <t>Трудове право і підприємницька діяльність</t>
  </si>
  <si>
    <t>ОК. 08</t>
  </si>
  <si>
    <t>Академічна доброчесність</t>
  </si>
  <si>
    <t>Всього за цикл 1.1.</t>
  </si>
  <si>
    <t>1.2. НАВЧАЛЬНІ ДИСЦИПЛІНИ СПЕЦІАЛЬНОЇ (ФАХОВОЇ) ПІДГОТОВКИ</t>
  </si>
  <si>
    <t>ОК. 09</t>
  </si>
  <si>
    <t>Психологія (загальна та вікова, дитяча, педагогічна)</t>
  </si>
  <si>
    <t>ОК. 10</t>
  </si>
  <si>
    <t xml:space="preserve">Педагогіка (загальна, дошкільна з історією педагогіки)  </t>
  </si>
  <si>
    <t>ОК. 11</t>
  </si>
  <si>
    <t>Теорія та методика ігрової діяльності в ЗДО</t>
  </si>
  <si>
    <t>ОК. 12</t>
  </si>
  <si>
    <t>Педагогіка раннього віку</t>
  </si>
  <si>
    <t>ОК. 13</t>
  </si>
  <si>
    <t>Інклюзивна освіта</t>
  </si>
  <si>
    <t>ОК. 14</t>
  </si>
  <si>
    <t>Педагогічна творчість з психологією дитячої творчості</t>
  </si>
  <si>
    <t>ОК. 15</t>
  </si>
  <si>
    <t>Основи дефектології та логопедії / Basics of defectology and speech therapy</t>
  </si>
  <si>
    <t>ОК. 16</t>
  </si>
  <si>
    <t>Вікова фізіологія (дітей дошкільного віку)</t>
  </si>
  <si>
    <t>ОК. 17</t>
  </si>
  <si>
    <t>Освітній менеджмент</t>
  </si>
  <si>
    <t>ОК. 18</t>
  </si>
  <si>
    <t>Основи образотворчого мистецтва з методикою навчання</t>
  </si>
  <si>
    <t>ОК. 19</t>
  </si>
  <si>
    <t>Дошкільна лінгводидактика та Дитяча ліітература</t>
  </si>
  <si>
    <t>ОК. 20</t>
  </si>
  <si>
    <t>Культура мовлення та виразне читання</t>
  </si>
  <si>
    <t>ОК. 21</t>
  </si>
  <si>
    <t>Теорія і методика музичного виховання</t>
  </si>
  <si>
    <t>ОК. 22</t>
  </si>
  <si>
    <t>Екологія та природознавство з методикою</t>
  </si>
  <si>
    <t>ОК. 23</t>
  </si>
  <si>
    <t>Теорія і методика формування елементарних математичних уявлень</t>
  </si>
  <si>
    <t>ОК. 24</t>
  </si>
  <si>
    <t>Н нові інформаційні технології з методикою / Informatics and new information technologies with methodology</t>
  </si>
  <si>
    <t>ОК. 25</t>
  </si>
  <si>
    <t>Теорія і методика фізичного виховання та безпеки життєдіяльності дитини</t>
  </si>
  <si>
    <t>ОК. 26</t>
  </si>
  <si>
    <t>Методика навчання української мови з народознавством</t>
  </si>
  <si>
    <t>ОК. 27</t>
  </si>
  <si>
    <t>Ознайомлення з суспільним довкіллям</t>
  </si>
  <si>
    <t>ОК. 28</t>
  </si>
  <si>
    <t>Методика навчання іншомовної діяльності дошкільників та молодших школярів</t>
  </si>
  <si>
    <t>ОК. 29</t>
  </si>
  <si>
    <t>Навички Soft skills у дошкільників</t>
  </si>
  <si>
    <t>Всього за цикл 1.2.</t>
  </si>
  <si>
    <t>1.3.  КУРСОВІ РОБОТИ</t>
  </si>
  <si>
    <t>ОК. 30</t>
  </si>
  <si>
    <t>Курсова робота з дошкільної педагогіки та дитячої психології</t>
  </si>
  <si>
    <t>ОК. 31</t>
  </si>
  <si>
    <t>Курсова робота з методик дошкільної освіти</t>
  </si>
  <si>
    <t>Всього за цикл 1.3.</t>
  </si>
  <si>
    <t>1.4. ПРАКТИЧНА ПІДГОТОВКА</t>
  </si>
  <si>
    <t>ОК. 32</t>
  </si>
  <si>
    <t>Навчальна практика</t>
  </si>
  <si>
    <t>ОК. 33</t>
  </si>
  <si>
    <t>Виробнича практика</t>
  </si>
  <si>
    <t>Всього за цикл 1.4.</t>
  </si>
  <si>
    <t>ВСЬОГО ЗА ЧАСТИНОЮ 1</t>
  </si>
  <si>
    <t>2. ВИБІРКОВА ЧАСТИНА</t>
  </si>
  <si>
    <t>2.1. НАВЧАЛЬНІ ДИСЦИПЛІНИ ЗАГАЛЬНОЇ ПІДГОТОВКИ*</t>
  </si>
  <si>
    <t>ВБ. 1.1</t>
  </si>
  <si>
    <t>Вибіркова дисципліна 1.1.</t>
  </si>
  <si>
    <t>ВБ. 1.2</t>
  </si>
  <si>
    <t>Вибіркова дисципліна 1.2.</t>
  </si>
  <si>
    <t>ВБ. 1.3</t>
  </si>
  <si>
    <t>Вибіркова дисципліна 1.3.</t>
  </si>
  <si>
    <t>ВБ. 1.4</t>
  </si>
  <si>
    <t>Вибіркова дисципліна 1.4.</t>
  </si>
  <si>
    <t>ВБ. 1.5</t>
  </si>
  <si>
    <t>Вибіркова дисципліна 1.5.</t>
  </si>
  <si>
    <t>ВБ. 1.6</t>
  </si>
  <si>
    <t>Вибіркова дисципліна 1.6.</t>
  </si>
  <si>
    <t>Всього за цикл 2.1.</t>
  </si>
  <si>
    <t>2.2. НАВЧАЛЬНІ ДИСЦИПЛІНИ СПЕЦІАЛЬНОЇ (ФАХОВОЇ) ПІДГОТОВКИ**</t>
  </si>
  <si>
    <t>ВБ. 2.1</t>
  </si>
  <si>
    <t>Вибіркова дисципліна 2.1.</t>
  </si>
  <si>
    <t>ВБ. 2.2</t>
  </si>
  <si>
    <t>Вибіркова дисципліна 2.2.</t>
  </si>
  <si>
    <t>ВБ. 2.3</t>
  </si>
  <si>
    <t>Вибіркова дисципліна 2.3.</t>
  </si>
  <si>
    <t>ВБ. 2.4</t>
  </si>
  <si>
    <t>Вибіркова дисципліна 2.4.</t>
  </si>
  <si>
    <t>ВБ. 2.5</t>
  </si>
  <si>
    <t>Вибіркова дисципліна 2.5.</t>
  </si>
  <si>
    <t>Всього за цикл 2.2.</t>
  </si>
  <si>
    <t>ВСЬОГО ЗА ЧАСТИНОЮ 2</t>
  </si>
  <si>
    <t>ВСЬОГО ЗА ОСВІТНЬОЮ ПРОГРАМОЮ</t>
  </si>
  <si>
    <t>Кількість</t>
  </si>
  <si>
    <t>Екзаменів</t>
  </si>
  <si>
    <t>Заліків</t>
  </si>
  <si>
    <t>Курсових робіт</t>
  </si>
  <si>
    <t>Практик</t>
  </si>
  <si>
    <t>РАЗОМ</t>
  </si>
  <si>
    <t>ІV. Практична підготовка</t>
  </si>
  <si>
    <t>V.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</si>
  <si>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</si>
  <si>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</si>
  <si>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</si>
  <si>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</si>
  <si>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</si>
  <si>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</si>
  <si>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</si>
  <si>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</si>
  <si>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2,3,4,5,6,7</t>
  </si>
  <si>
    <t>ПА 01</t>
  </si>
  <si>
    <t>Кваліфікаційний екзамен</t>
  </si>
  <si>
    <t>3,4,5,6,7,8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</si>
  <si>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</si>
  <si>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</si>
  <si>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</si>
  <si>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</si>
  <si>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</si>
  <si>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</si>
  <si>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</si>
  <si>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</si>
  <si>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</si>
  <si>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</si>
  <si>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Разом</t>
  </si>
  <si>
    <t>Кількість тижнів у семестрі</t>
  </si>
  <si>
    <t>Кількість тижнів аудиторних занять у семестрі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</si>
  <si>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</si>
  <si>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</si>
  <si>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</si>
  <si>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 xml:space="preserve"> </t>
  </si>
  <si>
    <t>Кількість екзаменів</t>
  </si>
  <si>
    <t>Кількість заліків</t>
  </si>
  <si>
    <t>Кількість курсових робіт</t>
  </si>
  <si>
    <t>Кількість практик</t>
  </si>
  <si>
    <t>Навчальний план складено у відповідності до Стандарту вищої освіти за першим (бакалаврським) рівнем за спеціальністю 012 Дошкільна освіта                                           (наказ МОН № 1456 від 21.11.19)</t>
  </si>
  <si>
    <t xml:space="preserve">Затверджено на засіданні вченої ради педагогічного факультету </t>
  </si>
  <si>
    <t>"Погоджено"</t>
  </si>
  <si>
    <t>Протокол № ____ від "____" ___________ 20___ року</t>
  </si>
  <si>
    <t>навчально-методичною радою МНУ ім. В.О.Сухомлинського</t>
  </si>
  <si>
    <t xml:space="preserve">Декан факультету  </t>
  </si>
  <si>
    <t>Олексюк О.М.</t>
  </si>
  <si>
    <t>"____" _______________ 20___ р. ______________________</t>
  </si>
  <si>
    <t>Керівник проектної групи (гарант ОП)</t>
  </si>
  <si>
    <t>Лісовська Т.А.</t>
  </si>
  <si>
    <t>Перший проректор ______________________</t>
  </si>
  <si>
    <t>А.В. Овчаренко</t>
  </si>
  <si>
    <t>* Із переліку вибіркових навчальних дисциплін загальної підготовки (http://mdu.edu.ua/?page_id=36547) студент може вибрати по одній навчальній дисицпліні у 1,3-му семестрах та по дві у 2,4-му семестрах
** Із переліку вибіркових навчальних дисциплін спеціальної (фахової) підготовки студент може вибрати по одній у 5,6,7- му семестрах та дві у 8 -му семестрі (додаток 1).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</si>
</sst>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_-* #,##0.00\ &quot;грн.&quot;_-;\-* #,##0.00\ &quot;грн.&quot;_-;_-* &quot;-&quot;??\ &quot;грн.&quot;_-;_-@_-"/>
    <numFmt numFmtId="179" formatCode="0.0"/>
    <numFmt numFmtId="180" formatCode="#,##0_р_."/>
  </numFmts>
  <fonts count="64">
    <font>
      <sz val="10"/>
      <name val="Arial Cyr"/>
      <charset val="204"/>
    </font>
    <font>
      <b/>
      <sz val="13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0"/>
      <name val="Times New Roman"/>
      <charset val="204"/>
    </font>
    <font>
      <sz val="11"/>
      <name val="Times New Roman"/>
      <charset val="204"/>
    </font>
    <font>
      <sz val="12"/>
      <name val="Times New Roman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4"/>
      <name val="Arial Cyr"/>
      <charset val="204"/>
    </font>
    <font>
      <sz val="12"/>
      <name val="Times New Roman Cyr"/>
      <charset val="204"/>
    </font>
    <font>
      <b/>
      <sz val="12"/>
      <name val="Times New Roman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sz val="12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b/>
      <sz val="16"/>
      <name val="Times New Roman"/>
      <charset val="204"/>
    </font>
    <font>
      <sz val="14"/>
      <name val="Times New Roman"/>
      <charset val="204"/>
    </font>
    <font>
      <b/>
      <sz val="14"/>
      <name val="Times New Roman"/>
      <charset val="204"/>
    </font>
    <font>
      <sz val="16"/>
      <name val="Times New Roman Cyr"/>
      <charset val="204"/>
    </font>
    <font>
      <b/>
      <sz val="22"/>
      <name val="Times New Roman"/>
      <charset val="204"/>
    </font>
    <font>
      <sz val="22"/>
      <name val="Times New Roman"/>
      <charset val="204"/>
    </font>
    <font>
      <b/>
      <sz val="36"/>
      <name val="Times New Roman"/>
      <charset val="204"/>
    </font>
    <font>
      <b/>
      <sz val="20"/>
      <name val="Times New Roman"/>
      <charset val="204"/>
    </font>
    <font>
      <sz val="20"/>
      <name val="Times New Roman"/>
      <charset val="204"/>
    </font>
    <font>
      <b/>
      <sz val="16"/>
      <name val="Times New Roman Cyr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b/>
      <sz val="8"/>
      <name val="Times New Roman Cyr"/>
      <charset val="204"/>
    </font>
    <font>
      <b/>
      <sz val="12"/>
      <name val="Calibri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62"/>
      <name val="Calibri"/>
      <charset val="204"/>
    </font>
    <font>
      <sz val="11"/>
      <color indexed="8"/>
      <name val="Calibri"/>
      <charset val="204"/>
    </font>
    <font>
      <u/>
      <sz val="8.25"/>
      <color indexed="12"/>
      <name val="Calibri"/>
      <charset val="204"/>
    </font>
    <font>
      <sz val="11"/>
      <color indexed="17"/>
      <name val="Calibri"/>
      <charset val="204"/>
    </font>
    <font>
      <sz val="11"/>
      <color indexed="52"/>
      <name val="Calibri"/>
      <charset val="204"/>
    </font>
    <font>
      <b/>
      <sz val="11"/>
      <color indexed="9"/>
      <name val="Calibri"/>
      <charset val="204"/>
    </font>
    <font>
      <b/>
      <sz val="18"/>
      <color indexed="56"/>
      <name val="Cambria"/>
      <charset val="204"/>
    </font>
    <font>
      <sz val="11"/>
      <color indexed="60"/>
      <name val="Calibri"/>
      <charset val="204"/>
    </font>
    <font>
      <sz val="11"/>
      <color indexed="10"/>
      <name val="Calibri"/>
      <charset val="20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6">
    <xf numFmtId="0" fontId="0" fillId="0" borderId="0"/>
    <xf numFmtId="176" fontId="35" fillId="0" borderId="0" applyFont="0" applyFill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177" fontId="35" fillId="0" borderId="0" applyFont="0" applyFill="0" applyBorder="0" applyAlignment="0" applyProtection="0">
      <alignment vertical="center"/>
    </xf>
    <xf numFmtId="42" fontId="3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6" borderId="77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78" applyNumberFormat="0" applyFill="0" applyAlignment="0" applyProtection="0">
      <alignment vertical="center"/>
    </xf>
    <xf numFmtId="0" fontId="42" fillId="0" borderId="78" applyNumberFormat="0" applyFill="0" applyAlignment="0" applyProtection="0">
      <alignment vertical="center"/>
    </xf>
    <xf numFmtId="0" fontId="43" fillId="0" borderId="79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7" borderId="80" applyNumberFormat="0" applyAlignment="0" applyProtection="0">
      <alignment vertical="center"/>
    </xf>
    <xf numFmtId="0" fontId="45" fillId="8" borderId="81" applyNumberFormat="0" applyAlignment="0" applyProtection="0">
      <alignment vertical="center"/>
    </xf>
    <xf numFmtId="0" fontId="46" fillId="8" borderId="80" applyNumberFormat="0" applyAlignment="0" applyProtection="0">
      <alignment vertical="center"/>
    </xf>
    <xf numFmtId="0" fontId="47" fillId="9" borderId="82" applyNumberFormat="0" applyAlignment="0" applyProtection="0">
      <alignment vertical="center"/>
    </xf>
    <xf numFmtId="0" fontId="48" fillId="0" borderId="83" applyNumberFormat="0" applyFill="0" applyAlignment="0" applyProtection="0">
      <alignment vertical="center"/>
    </xf>
    <xf numFmtId="0" fontId="49" fillId="0" borderId="84" applyNumberFormat="0" applyFill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5" fillId="37" borderId="85" applyNumberFormat="0" applyAlignment="0" applyProtection="0"/>
    <xf numFmtId="9" fontId="0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178" fontId="0" fillId="0" borderId="0" applyFont="0" applyFill="0" applyBorder="0" applyAlignment="0" applyProtection="0"/>
    <xf numFmtId="0" fontId="58" fillId="38" borderId="0" applyNumberFormat="0" applyBorder="0" applyAlignment="0" applyProtection="0"/>
    <xf numFmtId="0" fontId="56" fillId="0" borderId="0"/>
    <xf numFmtId="0" fontId="0" fillId="0" borderId="0"/>
    <xf numFmtId="0" fontId="0" fillId="0" borderId="0"/>
    <xf numFmtId="0" fontId="59" fillId="0" borderId="86" applyNumberFormat="0" applyFill="0" applyAlignment="0" applyProtection="0"/>
    <xf numFmtId="0" fontId="60" fillId="39" borderId="87" applyNumberFormat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56" fillId="0" borderId="0"/>
    <xf numFmtId="0" fontId="62" fillId="40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437">
    <xf numFmtId="0" fontId="0" fillId="0" borderId="0" xfId="0"/>
    <xf numFmtId="0" fontId="1" fillId="0" borderId="0" xfId="62" applyFont="1" applyFill="1" applyBorder="1" applyProtection="1">
      <protection locked="0"/>
    </xf>
    <xf numFmtId="0" fontId="2" fillId="0" borderId="0" xfId="62" applyFont="1" applyFill="1" applyBorder="1" applyProtection="1">
      <protection locked="0"/>
    </xf>
    <xf numFmtId="0" fontId="3" fillId="0" borderId="0" xfId="62" applyFont="1" applyProtection="1">
      <protection locked="0"/>
    </xf>
    <xf numFmtId="0" fontId="4" fillId="0" borderId="0" xfId="62" applyFont="1" applyProtection="1">
      <protection locked="0"/>
    </xf>
    <xf numFmtId="0" fontId="3" fillId="0" borderId="0" xfId="62" applyFont="1" applyFill="1" applyProtection="1">
      <protection locked="0"/>
    </xf>
    <xf numFmtId="0" fontId="0" fillId="0" borderId="0" xfId="0" applyProtection="1">
      <protection locked="0"/>
    </xf>
    <xf numFmtId="0" fontId="5" fillId="0" borderId="1" xfId="63" applyFont="1" applyFill="1" applyBorder="1" applyAlignment="1" applyProtection="1">
      <alignment horizontal="left" vertical="top"/>
    </xf>
    <xf numFmtId="0" fontId="5" fillId="0" borderId="1" xfId="63" applyFont="1" applyFill="1" applyBorder="1" applyAlignment="1" applyProtection="1">
      <alignment vertical="top"/>
    </xf>
    <xf numFmtId="0" fontId="1" fillId="0" borderId="0" xfId="62" applyFont="1" applyFill="1" applyBorder="1" applyAlignment="1" applyProtection="1"/>
    <xf numFmtId="179" fontId="1" fillId="0" borderId="0" xfId="62" applyNumberFormat="1" applyFont="1" applyFill="1" applyBorder="1" applyAlignment="1" applyProtection="1"/>
    <xf numFmtId="0" fontId="6" fillId="0" borderId="2" xfId="62" applyFont="1" applyFill="1" applyBorder="1" applyAlignment="1" applyProtection="1">
      <alignment horizontal="center" vertical="center" wrapText="1"/>
    </xf>
    <xf numFmtId="0" fontId="7" fillId="0" borderId="3" xfId="62" applyFont="1" applyFill="1" applyBorder="1" applyAlignment="1" applyProtection="1">
      <alignment horizontal="center" vertical="center" wrapText="1"/>
    </xf>
    <xf numFmtId="1" fontId="7" fillId="0" borderId="3" xfId="62" applyNumberFormat="1" applyFont="1" applyFill="1" applyBorder="1" applyAlignment="1" applyProtection="1">
      <alignment horizontal="center" vertical="center" textRotation="90" wrapText="1"/>
    </xf>
    <xf numFmtId="0" fontId="6" fillId="0" borderId="4" xfId="62" applyFont="1" applyFill="1" applyBorder="1" applyAlignment="1" applyProtection="1">
      <alignment horizontal="center" vertical="center" wrapText="1"/>
    </xf>
    <xf numFmtId="0" fontId="7" fillId="0" borderId="5" xfId="62" applyFont="1" applyFill="1" applyBorder="1" applyAlignment="1" applyProtection="1">
      <alignment horizontal="center" vertical="center" wrapText="1"/>
    </xf>
    <xf numFmtId="1" fontId="7" fillId="0" borderId="5" xfId="62" applyNumberFormat="1" applyFont="1" applyFill="1" applyBorder="1" applyAlignment="1" applyProtection="1">
      <alignment horizontal="center" vertical="center" textRotation="90" wrapText="1"/>
    </xf>
    <xf numFmtId="0" fontId="8" fillId="0" borderId="4" xfId="62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1" fontId="8" fillId="0" borderId="5" xfId="62" applyNumberFormat="1" applyFont="1" applyFill="1" applyBorder="1" applyAlignment="1" applyProtection="1">
      <alignment horizontal="center" vertical="center" wrapText="1"/>
    </xf>
    <xf numFmtId="0" fontId="1" fillId="0" borderId="1" xfId="62" applyFont="1" applyFill="1" applyBorder="1" applyAlignment="1" applyProtection="1">
      <alignment horizontal="left" vertical="center"/>
    </xf>
    <xf numFmtId="0" fontId="0" fillId="0" borderId="0" xfId="0" applyProtection="1"/>
    <xf numFmtId="0" fontId="8" fillId="0" borderId="2" xfId="62" applyFont="1" applyFill="1" applyBorder="1" applyAlignment="1" applyProtection="1">
      <alignment horizontal="center" vertical="center" wrapText="1"/>
    </xf>
    <xf numFmtId="0" fontId="8" fillId="0" borderId="3" xfId="62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8" fillId="0" borderId="4" xfId="62" applyFont="1" applyFill="1" applyBorder="1" applyAlignment="1" applyProtection="1">
      <alignment horizontal="center" vertical="center"/>
    </xf>
    <xf numFmtId="0" fontId="8" fillId="0" borderId="5" xfId="62" applyFont="1" applyFill="1" applyBorder="1" applyAlignment="1" applyProtection="1">
      <alignment horizontal="center" vertical="center"/>
    </xf>
    <xf numFmtId="0" fontId="8" fillId="0" borderId="6" xfId="62" applyFont="1" applyFill="1" applyBorder="1" applyAlignment="1" applyProtection="1">
      <alignment horizontal="center" vertical="center" wrapText="1"/>
    </xf>
    <xf numFmtId="0" fontId="8" fillId="0" borderId="7" xfId="62" applyFont="1" applyFill="1" applyBorder="1" applyAlignment="1" applyProtection="1">
      <alignment horizontal="center" vertical="center" wrapText="1"/>
    </xf>
    <xf numFmtId="0" fontId="8" fillId="0" borderId="8" xfId="62" applyFont="1" applyFill="1" applyBorder="1" applyAlignment="1" applyProtection="1">
      <alignment horizontal="center" vertical="center" wrapText="1"/>
    </xf>
    <xf numFmtId="0" fontId="8" fillId="0" borderId="9" xfId="62" applyFont="1" applyFill="1" applyBorder="1" applyAlignment="1" applyProtection="1">
      <alignment horizontal="center" vertical="center" wrapText="1"/>
    </xf>
    <xf numFmtId="0" fontId="8" fillId="0" borderId="10" xfId="62" applyFont="1" applyFill="1" applyBorder="1" applyAlignment="1" applyProtection="1">
      <alignment horizontal="center" vertical="center" wrapText="1"/>
    </xf>
    <xf numFmtId="49" fontId="9" fillId="0" borderId="0" xfId="63" applyNumberFormat="1" applyFont="1" applyFill="1" applyBorder="1" applyAlignment="1" applyProtection="1">
      <alignment horizontal="left" vertical="top" wrapText="1"/>
      <protection locked="0"/>
    </xf>
    <xf numFmtId="49" fontId="10" fillId="0" borderId="0" xfId="57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Fill="1" applyBorder="1" applyAlignment="1" applyProtection="1">
      <alignment horizontal="left" vertical="top" wrapText="1"/>
      <protection locked="0"/>
    </xf>
    <xf numFmtId="1" fontId="10" fillId="0" borderId="0" xfId="62" applyNumberFormat="1" applyFont="1" applyFill="1" applyBorder="1" applyAlignment="1" applyProtection="1">
      <alignment wrapText="1"/>
      <protection locked="0"/>
    </xf>
    <xf numFmtId="0" fontId="10" fillId="0" borderId="0" xfId="62" applyFont="1" applyFill="1" applyBorder="1" applyAlignment="1" applyProtection="1">
      <alignment wrapText="1"/>
      <protection locked="0"/>
    </xf>
    <xf numFmtId="0" fontId="10" fillId="0" borderId="0" xfId="62" applyFont="1" applyFill="1" applyBorder="1" applyAlignment="1" applyProtection="1">
      <protection locked="0"/>
    </xf>
    <xf numFmtId="179" fontId="10" fillId="0" borderId="0" xfId="62" applyNumberFormat="1" applyFont="1" applyFill="1" applyBorder="1" applyAlignment="1" applyProtection="1">
      <protection locked="0"/>
    </xf>
    <xf numFmtId="49" fontId="9" fillId="0" borderId="0" xfId="63" applyNumberFormat="1" applyFont="1" applyFill="1" applyBorder="1" applyAlignment="1" applyProtection="1">
      <alignment vertical="top"/>
      <protection locked="0"/>
    </xf>
    <xf numFmtId="0" fontId="9" fillId="0" borderId="0" xfId="62" applyFont="1" applyFill="1" applyProtection="1">
      <protection locked="0"/>
    </xf>
    <xf numFmtId="0" fontId="9" fillId="0" borderId="0" xfId="63" applyFont="1" applyFill="1" applyBorder="1" applyProtection="1">
      <protection locked="0"/>
    </xf>
    <xf numFmtId="0" fontId="9" fillId="0" borderId="0" xfId="63" applyFont="1" applyFill="1" applyBorder="1" applyAlignment="1" applyProtection="1">
      <protection locked="0"/>
    </xf>
    <xf numFmtId="0" fontId="9" fillId="0" borderId="11" xfId="63" applyFont="1" applyFill="1" applyBorder="1" applyAlignment="1" applyProtection="1">
      <protection locked="0"/>
    </xf>
    <xf numFmtId="0" fontId="10" fillId="0" borderId="11" xfId="62" applyFont="1" applyFill="1" applyBorder="1" applyAlignment="1" applyProtection="1">
      <alignment vertical="center"/>
      <protection locked="0"/>
    </xf>
    <xf numFmtId="0" fontId="9" fillId="0" borderId="0" xfId="62" applyFont="1" applyFill="1" applyAlignment="1" applyProtection="1">
      <alignment vertical="center"/>
      <protection locked="0"/>
    </xf>
    <xf numFmtId="0" fontId="9" fillId="0" borderId="0" xfId="62" applyFont="1" applyFill="1" applyAlignment="1" applyProtection="1">
      <alignment wrapText="1"/>
      <protection locked="0"/>
    </xf>
    <xf numFmtId="0" fontId="9" fillId="0" borderId="0" xfId="62" applyFont="1" applyFill="1" applyAlignment="1" applyProtection="1">
      <protection locked="0"/>
    </xf>
    <xf numFmtId="0" fontId="9" fillId="0" borderId="0" xfId="62" applyFont="1" applyFill="1" applyBorder="1" applyAlignment="1" applyProtection="1">
      <protection locked="0"/>
    </xf>
    <xf numFmtId="0" fontId="11" fillId="0" borderId="11" xfId="62" applyFont="1" applyFill="1" applyBorder="1" applyAlignment="1" applyProtection="1">
      <alignment vertical="center"/>
      <protection locked="0"/>
    </xf>
    <xf numFmtId="0" fontId="11" fillId="0" borderId="0" xfId="62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wrapText="1"/>
      <protection locked="0"/>
    </xf>
    <xf numFmtId="0" fontId="12" fillId="2" borderId="0" xfId="0" applyFont="1" applyFill="1" applyAlignment="1" applyProtection="1">
      <protection locked="0"/>
    </xf>
    <xf numFmtId="1" fontId="1" fillId="0" borderId="0" xfId="62" applyNumberFormat="1" applyFont="1" applyFill="1" applyBorder="1" applyAlignment="1" applyProtection="1"/>
    <xf numFmtId="0" fontId="5" fillId="0" borderId="0" xfId="63" applyFont="1" applyFill="1" applyBorder="1" applyAlignment="1" applyProtection="1">
      <alignment horizontal="left" vertical="top"/>
    </xf>
    <xf numFmtId="1" fontId="1" fillId="0" borderId="0" xfId="62" applyNumberFormat="1" applyFont="1" applyFill="1" applyBorder="1" applyAlignment="1" applyProtection="1">
      <protection locked="0"/>
    </xf>
    <xf numFmtId="0" fontId="7" fillId="0" borderId="12" xfId="62" applyFont="1" applyFill="1" applyBorder="1" applyAlignment="1" applyProtection="1">
      <alignment horizontal="center" vertical="center" wrapText="1"/>
    </xf>
    <xf numFmtId="0" fontId="6" fillId="0" borderId="2" xfId="62" applyFont="1" applyBorder="1" applyAlignment="1" applyProtection="1">
      <alignment horizontal="center" vertical="center" wrapText="1"/>
    </xf>
    <xf numFmtId="0" fontId="6" fillId="0" borderId="3" xfId="62" applyFont="1" applyBorder="1" applyAlignment="1" applyProtection="1">
      <alignment horizontal="center" vertical="center" wrapText="1"/>
    </xf>
    <xf numFmtId="0" fontId="6" fillId="0" borderId="13" xfId="62" applyFont="1" applyBorder="1" applyAlignment="1" applyProtection="1">
      <alignment horizontal="center" vertical="center" wrapText="1"/>
    </xf>
    <xf numFmtId="0" fontId="6" fillId="0" borderId="14" xfId="62" applyFont="1" applyBorder="1" applyAlignment="1" applyProtection="1">
      <alignment horizontal="center" vertical="center" wrapText="1"/>
    </xf>
    <xf numFmtId="1" fontId="7" fillId="0" borderId="5" xfId="62" applyNumberFormat="1" applyFont="1" applyFill="1" applyBorder="1" applyAlignment="1" applyProtection="1">
      <alignment horizontal="center" vertical="center" wrapText="1"/>
    </xf>
    <xf numFmtId="1" fontId="7" fillId="0" borderId="15" xfId="62" applyNumberFormat="1" applyFont="1" applyFill="1" applyBorder="1" applyAlignment="1" applyProtection="1">
      <alignment horizontal="center" vertical="center" wrapText="1"/>
    </xf>
    <xf numFmtId="0" fontId="6" fillId="0" borderId="4" xfId="62" applyFont="1" applyBorder="1" applyAlignment="1" applyProtection="1">
      <alignment horizontal="center" vertical="center" wrapText="1"/>
    </xf>
    <xf numFmtId="0" fontId="6" fillId="0" borderId="5" xfId="62" applyFont="1" applyBorder="1" applyAlignment="1" applyProtection="1">
      <alignment horizontal="center" vertical="center" wrapText="1"/>
    </xf>
    <xf numFmtId="0" fontId="6" fillId="0" borderId="16" xfId="62" applyFont="1" applyBorder="1" applyAlignment="1" applyProtection="1">
      <alignment horizontal="center" vertical="center" wrapText="1"/>
    </xf>
    <xf numFmtId="0" fontId="6" fillId="0" borderId="0" xfId="62" applyFont="1" applyBorder="1" applyAlignment="1" applyProtection="1">
      <alignment horizontal="center" vertical="center" wrapText="1"/>
    </xf>
    <xf numFmtId="0" fontId="6" fillId="0" borderId="17" xfId="62" applyFont="1" applyBorder="1" applyAlignment="1" applyProtection="1">
      <alignment horizontal="center" vertical="center" wrapText="1"/>
    </xf>
    <xf numFmtId="0" fontId="6" fillId="0" borderId="11" xfId="62" applyFont="1" applyBorder="1" applyAlignment="1" applyProtection="1">
      <alignment horizontal="center" vertical="center" wrapText="1"/>
    </xf>
    <xf numFmtId="1" fontId="8" fillId="0" borderId="15" xfId="62" applyNumberFormat="1" applyFont="1" applyFill="1" applyBorder="1" applyAlignment="1" applyProtection="1">
      <alignment horizontal="center" vertical="center" wrapText="1"/>
    </xf>
    <xf numFmtId="0" fontId="8" fillId="0" borderId="18" xfId="62" applyFont="1" applyFill="1" applyBorder="1" applyAlignment="1" applyProtection="1">
      <alignment horizontal="center" vertical="center" wrapText="1"/>
    </xf>
    <xf numFmtId="0" fontId="8" fillId="0" borderId="19" xfId="62" applyFont="1" applyFill="1" applyBorder="1" applyAlignment="1" applyProtection="1">
      <alignment horizontal="center" vertical="center" wrapText="1"/>
    </xf>
    <xf numFmtId="0" fontId="13" fillId="0" borderId="20" xfId="62" applyFont="1" applyFill="1" applyBorder="1" applyAlignment="1" applyProtection="1">
      <alignment horizontal="center" vertical="center" wrapText="1"/>
      <protection locked="0"/>
    </xf>
    <xf numFmtId="0" fontId="13" fillId="0" borderId="21" xfId="62" applyFont="1" applyFill="1" applyBorder="1" applyAlignment="1" applyProtection="1">
      <alignment horizontal="center" vertical="center" wrapText="1"/>
      <protection locked="0"/>
    </xf>
    <xf numFmtId="0" fontId="13" fillId="0" borderId="10" xfId="62" applyFont="1" applyFill="1" applyBorder="1" applyAlignment="1" applyProtection="1">
      <alignment horizontal="center" vertical="center"/>
    </xf>
    <xf numFmtId="0" fontId="13" fillId="0" borderId="22" xfId="62" applyFont="1" applyFill="1" applyBorder="1" applyAlignment="1" applyProtection="1">
      <alignment horizontal="center" vertical="center"/>
    </xf>
    <xf numFmtId="0" fontId="1" fillId="0" borderId="0" xfId="62" applyFont="1" applyFill="1" applyBorder="1" applyAlignment="1" applyProtection="1">
      <protection locked="0"/>
    </xf>
    <xf numFmtId="0" fontId="8" fillId="0" borderId="23" xfId="62" applyFont="1" applyFill="1" applyBorder="1" applyAlignment="1" applyProtection="1">
      <alignment horizontal="center" vertical="center" wrapText="1"/>
    </xf>
    <xf numFmtId="0" fontId="8" fillId="0" borderId="24" xfId="62" applyFont="1" applyFill="1" applyBorder="1" applyAlignment="1" applyProtection="1">
      <alignment horizontal="center" vertical="center" wrapText="1"/>
    </xf>
    <xf numFmtId="0" fontId="13" fillId="0" borderId="25" xfId="62" applyFont="1" applyFill="1" applyBorder="1" applyAlignment="1" applyProtection="1">
      <alignment horizontal="center" vertical="center" wrapText="1"/>
      <protection locked="0"/>
    </xf>
    <xf numFmtId="0" fontId="13" fillId="0" borderId="1" xfId="62" applyFont="1" applyFill="1" applyBorder="1" applyAlignment="1" applyProtection="1">
      <alignment horizontal="center" vertical="center" wrapText="1"/>
      <protection locked="0"/>
    </xf>
    <xf numFmtId="49" fontId="8" fillId="0" borderId="3" xfId="62" applyNumberFormat="1" applyFont="1" applyFill="1" applyBorder="1" applyAlignment="1" applyProtection="1">
      <alignment horizontal="center" vertical="center" wrapText="1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179" fontId="8" fillId="0" borderId="5" xfId="62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1" fontId="10" fillId="0" borderId="0" xfId="62" applyNumberFormat="1" applyFont="1" applyFill="1" applyBorder="1" applyAlignment="1" applyProtection="1">
      <protection locked="0"/>
    </xf>
    <xf numFmtId="0" fontId="9" fillId="0" borderId="0" xfId="62" applyFont="1" applyFill="1" applyAlignment="1" applyProtection="1">
      <alignment horizontal="center"/>
      <protection locked="0"/>
    </xf>
    <xf numFmtId="0" fontId="6" fillId="0" borderId="27" xfId="62" applyFont="1" applyBorder="1" applyAlignment="1" applyProtection="1">
      <alignment horizontal="center" vertical="center" wrapText="1"/>
    </xf>
    <xf numFmtId="0" fontId="6" fillId="0" borderId="28" xfId="62" applyFont="1" applyBorder="1" applyAlignment="1" applyProtection="1">
      <alignment horizontal="center" vertical="center" wrapText="1"/>
    </xf>
    <xf numFmtId="0" fontId="6" fillId="0" borderId="29" xfId="62" applyFont="1" applyBorder="1" applyAlignment="1" applyProtection="1">
      <alignment horizontal="center" vertical="center" wrapText="1"/>
    </xf>
    <xf numFmtId="0" fontId="6" fillId="0" borderId="30" xfId="62" applyFont="1" applyBorder="1" applyAlignment="1" applyProtection="1">
      <alignment horizontal="center" vertical="center" wrapText="1"/>
    </xf>
    <xf numFmtId="0" fontId="6" fillId="0" borderId="31" xfId="62" applyFont="1" applyBorder="1" applyAlignment="1" applyProtection="1">
      <alignment horizontal="center" vertical="center" wrapText="1"/>
    </xf>
    <xf numFmtId="0" fontId="6" fillId="0" borderId="32" xfId="62" applyFont="1" applyBorder="1" applyAlignment="1" applyProtection="1">
      <alignment horizontal="center" vertical="center" wrapText="1"/>
    </xf>
    <xf numFmtId="0" fontId="13" fillId="0" borderId="19" xfId="62" applyFont="1" applyFill="1" applyBorder="1" applyAlignment="1" applyProtection="1">
      <alignment horizontal="center" vertical="center" wrapText="1"/>
      <protection locked="0"/>
    </xf>
    <xf numFmtId="0" fontId="13" fillId="0" borderId="33" xfId="62" applyFont="1" applyFill="1" applyBorder="1" applyAlignment="1" applyProtection="1">
      <alignment horizontal="center" vertical="center" wrapText="1"/>
      <protection locked="0"/>
    </xf>
    <xf numFmtId="0" fontId="13" fillId="0" borderId="24" xfId="62" applyFont="1" applyFill="1" applyBorder="1" applyAlignment="1" applyProtection="1">
      <alignment horizontal="center" vertical="center" wrapText="1"/>
      <protection locked="0"/>
    </xf>
    <xf numFmtId="0" fontId="13" fillId="0" borderId="34" xfId="62" applyFont="1" applyFill="1" applyBorder="1" applyAlignment="1" applyProtection="1">
      <alignment horizontal="center" vertical="center" wrapText="1"/>
      <protection locked="0"/>
    </xf>
    <xf numFmtId="49" fontId="8" fillId="0" borderId="12" xfId="62" applyNumberFormat="1" applyFont="1" applyFill="1" applyBorder="1" applyAlignment="1" applyProtection="1">
      <alignment horizontal="center" vertical="center" wrapText="1"/>
    </xf>
    <xf numFmtId="1" fontId="14" fillId="0" borderId="5" xfId="62" applyNumberFormat="1" applyFont="1" applyFill="1" applyBorder="1" applyAlignment="1" applyProtection="1">
      <alignment horizontal="center" vertical="center" wrapText="1"/>
    </xf>
    <xf numFmtId="1" fontId="14" fillId="0" borderId="15" xfId="62" applyNumberFormat="1" applyFont="1" applyFill="1" applyBorder="1" applyAlignment="1" applyProtection="1">
      <alignment horizontal="center" vertical="center" wrapText="1"/>
    </xf>
    <xf numFmtId="0" fontId="14" fillId="0" borderId="5" xfId="62" applyFont="1" applyFill="1" applyBorder="1" applyAlignment="1" applyProtection="1">
      <alignment horizontal="center" vertical="center"/>
    </xf>
    <xf numFmtId="0" fontId="14" fillId="0" borderId="15" xfId="62" applyFont="1" applyFill="1" applyBorder="1" applyAlignment="1" applyProtection="1">
      <alignment horizontal="center" vertical="center"/>
    </xf>
    <xf numFmtId="179" fontId="14" fillId="0" borderId="5" xfId="62" applyNumberFormat="1" applyFont="1" applyFill="1" applyBorder="1" applyAlignment="1" applyProtection="1">
      <alignment horizontal="center" vertical="center"/>
    </xf>
    <xf numFmtId="179" fontId="14" fillId="0" borderId="15" xfId="62" applyNumberFormat="1" applyFont="1" applyFill="1" applyBorder="1" applyAlignment="1" applyProtection="1">
      <alignment horizontal="center" vertical="center"/>
    </xf>
    <xf numFmtId="0" fontId="14" fillId="0" borderId="10" xfId="62" applyFont="1" applyFill="1" applyBorder="1" applyAlignment="1" applyProtection="1">
      <alignment horizontal="center" vertical="center"/>
    </xf>
    <xf numFmtId="0" fontId="14" fillId="0" borderId="22" xfId="62" applyFont="1" applyFill="1" applyBorder="1" applyAlignment="1" applyProtection="1">
      <alignment horizontal="center" vertical="center"/>
    </xf>
    <xf numFmtId="0" fontId="9" fillId="0" borderId="0" xfId="62" applyFont="1" applyFill="1" applyAlignment="1" applyProtection="1">
      <alignment horizontal="left" vertical="top"/>
      <protection locked="0"/>
    </xf>
    <xf numFmtId="0" fontId="0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17" fillId="0" borderId="0" xfId="0" applyFont="1" applyProtection="1">
      <protection locked="0"/>
    </xf>
    <xf numFmtId="0" fontId="15" fillId="0" borderId="0" xfId="0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1" fontId="15" fillId="0" borderId="0" xfId="0" applyNumberFormat="1" applyFont="1" applyBorder="1" applyProtection="1">
      <protection locked="0"/>
    </xf>
    <xf numFmtId="0" fontId="10" fillId="0" borderId="35" xfId="0" applyFont="1" applyFill="1" applyBorder="1" applyAlignment="1" applyProtection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 textRotation="90"/>
    </xf>
    <xf numFmtId="0" fontId="19" fillId="0" borderId="1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textRotation="90"/>
    </xf>
    <xf numFmtId="0" fontId="19" fillId="0" borderId="15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textRotation="90"/>
    </xf>
    <xf numFmtId="0" fontId="20" fillId="0" borderId="5" xfId="0" applyFont="1" applyFill="1" applyBorder="1" applyAlignment="1" applyProtection="1">
      <alignment horizontal="center" textRotation="90"/>
    </xf>
    <xf numFmtId="0" fontId="18" fillId="0" borderId="9" xfId="0" applyFont="1" applyFill="1" applyBorder="1" applyAlignment="1" applyProtection="1">
      <alignment horizontal="center" vertical="center" textRotation="90"/>
    </xf>
    <xf numFmtId="0" fontId="19" fillId="0" borderId="22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textRotation="90"/>
    </xf>
    <xf numFmtId="0" fontId="20" fillId="0" borderId="10" xfId="0" applyFont="1" applyFill="1" applyBorder="1" applyAlignment="1" applyProtection="1">
      <alignment horizontal="center" textRotation="90"/>
    </xf>
    <xf numFmtId="0" fontId="18" fillId="0" borderId="37" xfId="0" applyFont="1" applyFill="1" applyBorder="1" applyAlignment="1" applyProtection="1">
      <alignment horizontal="center" vertical="center"/>
    </xf>
    <xf numFmtId="0" fontId="18" fillId="0" borderId="38" xfId="0" applyFont="1" applyFill="1" applyBorder="1" applyAlignment="1" applyProtection="1">
      <alignment horizontal="center" vertical="center"/>
    </xf>
    <xf numFmtId="0" fontId="18" fillId="0" borderId="39" xfId="0" applyFont="1" applyFill="1" applyBorder="1" applyAlignment="1" applyProtection="1">
      <alignment horizontal="center" vertical="center"/>
    </xf>
    <xf numFmtId="0" fontId="18" fillId="0" borderId="40" xfId="0" applyFont="1" applyFill="1" applyBorder="1" applyAlignment="1" applyProtection="1">
      <alignment horizontal="center" vertical="center"/>
    </xf>
    <xf numFmtId="0" fontId="18" fillId="0" borderId="41" xfId="0" applyFont="1" applyFill="1" applyBorder="1" applyAlignment="1" applyProtection="1">
      <alignment horizontal="center" vertical="center"/>
    </xf>
    <xf numFmtId="0" fontId="21" fillId="0" borderId="39" xfId="62" applyFont="1" applyFill="1" applyBorder="1" applyAlignment="1" applyProtection="1">
      <alignment horizontal="center" vertical="center" wrapText="1"/>
    </xf>
    <xf numFmtId="0" fontId="21" fillId="0" borderId="40" xfId="62" applyFont="1" applyFill="1" applyBorder="1" applyAlignment="1" applyProtection="1">
      <alignment horizontal="center" vertical="center" wrapText="1"/>
    </xf>
    <xf numFmtId="0" fontId="21" fillId="0" borderId="39" xfId="0" applyFont="1" applyFill="1" applyBorder="1" applyAlignment="1" applyProtection="1">
      <alignment horizontal="center" vertical="center"/>
    </xf>
    <xf numFmtId="0" fontId="21" fillId="0" borderId="40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42" xfId="0" applyNumberFormat="1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 applyProtection="1">
      <alignment horizontal="left" vertical="center"/>
    </xf>
    <xf numFmtId="0" fontId="23" fillId="3" borderId="43" xfId="0" applyFont="1" applyFill="1" applyBorder="1" applyAlignment="1" applyProtection="1">
      <alignment horizontal="right" vertical="center"/>
    </xf>
    <xf numFmtId="0" fontId="23" fillId="3" borderId="44" xfId="0" applyFont="1" applyFill="1" applyBorder="1" applyAlignment="1" applyProtection="1">
      <alignment horizontal="right" vertical="center"/>
    </xf>
    <xf numFmtId="0" fontId="14" fillId="3" borderId="36" xfId="0" applyNumberFormat="1" applyFont="1" applyFill="1" applyBorder="1" applyAlignment="1" applyProtection="1">
      <alignment horizontal="center" vertical="center"/>
    </xf>
    <xf numFmtId="0" fontId="14" fillId="3" borderId="45" xfId="0" applyNumberFormat="1" applyFont="1" applyFill="1" applyBorder="1" applyAlignment="1" applyProtection="1">
      <alignment horizontal="center" vertical="center"/>
    </xf>
    <xf numFmtId="0" fontId="14" fillId="3" borderId="35" xfId="0" applyNumberFormat="1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</xf>
    <xf numFmtId="0" fontId="21" fillId="0" borderId="46" xfId="0" applyFont="1" applyFill="1" applyBorder="1" applyAlignment="1" applyProtection="1">
      <alignment horizontal="center" vertical="center"/>
    </xf>
    <xf numFmtId="0" fontId="21" fillId="0" borderId="47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center" vertical="center"/>
    </xf>
    <xf numFmtId="0" fontId="22" fillId="2" borderId="15" xfId="0" applyFont="1" applyFill="1" applyBorder="1" applyAlignment="1" applyProtection="1">
      <alignment horizontal="left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3" fillId="3" borderId="36" xfId="0" applyNumberFormat="1" applyFont="1" applyFill="1" applyBorder="1" applyAlignment="1" applyProtection="1">
      <alignment horizontal="center" vertical="center"/>
    </xf>
    <xf numFmtId="0" fontId="23" fillId="3" borderId="45" xfId="0" applyNumberFormat="1" applyFont="1" applyFill="1" applyBorder="1" applyAlignment="1" applyProtection="1">
      <alignment horizontal="center" vertical="center"/>
    </xf>
    <xf numFmtId="0" fontId="23" fillId="3" borderId="35" xfId="0" applyNumberFormat="1" applyFont="1" applyFill="1" applyBorder="1" applyAlignment="1" applyProtection="1">
      <alignment horizontal="center" vertical="center"/>
    </xf>
    <xf numFmtId="0" fontId="8" fillId="0" borderId="4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22" fillId="0" borderId="2" xfId="62" applyNumberFormat="1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left" vertical="top" wrapText="1"/>
      <protection locked="0"/>
    </xf>
    <xf numFmtId="0" fontId="8" fillId="0" borderId="46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22" fillId="0" borderId="51" xfId="62" applyNumberFormat="1" applyFont="1" applyFill="1" applyBorder="1" applyAlignment="1" applyProtection="1">
      <alignment horizontal="center" vertical="center" wrapText="1"/>
    </xf>
    <xf numFmtId="0" fontId="22" fillId="0" borderId="52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22" fillId="0" borderId="53" xfId="62" applyNumberFormat="1" applyFont="1" applyFill="1" applyBorder="1" applyAlignment="1" applyProtection="1">
      <alignment horizontal="center" vertical="center" wrapText="1"/>
    </xf>
    <xf numFmtId="0" fontId="22" fillId="0" borderId="54" xfId="0" applyFont="1" applyFill="1" applyBorder="1" applyAlignment="1" applyProtection="1">
      <alignment horizontal="left" vertical="center" wrapText="1"/>
      <protection locked="0"/>
    </xf>
    <xf numFmtId="0" fontId="8" fillId="0" borderId="55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23" fillId="3" borderId="39" xfId="0" applyFont="1" applyFill="1" applyBorder="1" applyAlignment="1" applyProtection="1">
      <alignment horizontal="right" vertical="center"/>
    </xf>
    <xf numFmtId="0" fontId="23" fillId="3" borderId="56" xfId="0" applyFont="1" applyFill="1" applyBorder="1" applyAlignment="1" applyProtection="1">
      <alignment horizontal="right" vertical="center"/>
    </xf>
    <xf numFmtId="0" fontId="22" fillId="0" borderId="4" xfId="62" applyNumberFormat="1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57" xfId="0" applyFont="1" applyFill="1" applyBorder="1" applyAlignment="1" applyProtection="1">
      <alignment horizontal="center" vertical="center"/>
    </xf>
    <xf numFmtId="0" fontId="23" fillId="0" borderId="39" xfId="0" applyFont="1" applyFill="1" applyBorder="1" applyAlignment="1" applyProtection="1">
      <alignment horizontal="right" vertical="center"/>
    </xf>
    <xf numFmtId="0" fontId="23" fillId="0" borderId="56" xfId="0" applyFont="1" applyFill="1" applyBorder="1" applyAlignment="1" applyProtection="1">
      <alignment horizontal="right" vertical="center"/>
    </xf>
    <xf numFmtId="0" fontId="23" fillId="0" borderId="58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</xf>
    <xf numFmtId="1" fontId="20" fillId="0" borderId="4" xfId="0" applyNumberFormat="1" applyFont="1" applyFill="1" applyBorder="1" applyAlignment="1" applyProtection="1">
      <alignment horizontal="center" textRotation="90" wrapText="1"/>
    </xf>
    <xf numFmtId="0" fontId="20" fillId="0" borderId="5" xfId="0" applyFont="1" applyFill="1" applyBorder="1" applyAlignment="1" applyProtection="1">
      <alignment horizontal="center" textRotation="90" wrapText="1"/>
    </xf>
    <xf numFmtId="1" fontId="20" fillId="0" borderId="26" xfId="0" applyNumberFormat="1" applyFont="1" applyFill="1" applyBorder="1" applyAlignment="1" applyProtection="1">
      <alignment horizontal="center" textRotation="90" wrapText="1"/>
    </xf>
    <xf numFmtId="1" fontId="13" fillId="0" borderId="42" xfId="0" applyNumberFormat="1" applyFont="1" applyFill="1" applyBorder="1" applyAlignment="1" applyProtection="1">
      <alignment horizontal="center" wrapText="1"/>
    </xf>
    <xf numFmtId="1" fontId="13" fillId="0" borderId="7" xfId="0" applyNumberFormat="1" applyFont="1" applyFill="1" applyBorder="1" applyAlignment="1" applyProtection="1">
      <alignment horizontal="center" wrapText="1"/>
    </xf>
    <xf numFmtId="1" fontId="13" fillId="0" borderId="8" xfId="0" applyNumberFormat="1" applyFont="1" applyFill="1" applyBorder="1" applyAlignment="1" applyProtection="1">
      <alignment horizontal="center" wrapText="1"/>
    </xf>
    <xf numFmtId="1" fontId="20" fillId="0" borderId="52" xfId="0" applyNumberFormat="1" applyFont="1" applyFill="1" applyBorder="1" applyAlignment="1" applyProtection="1">
      <alignment horizontal="center" textRotation="90" wrapText="1"/>
    </xf>
    <xf numFmtId="0" fontId="20" fillId="0" borderId="15" xfId="0" applyFont="1" applyFill="1" applyBorder="1" applyAlignment="1" applyProtection="1">
      <alignment horizontal="center" vertical="justify" textRotation="90"/>
    </xf>
    <xf numFmtId="1" fontId="20" fillId="0" borderId="59" xfId="0" applyNumberFormat="1" applyFont="1" applyFill="1" applyBorder="1" applyAlignment="1" applyProtection="1">
      <alignment horizontal="center" textRotation="90" wrapText="1"/>
    </xf>
    <xf numFmtId="1" fontId="13" fillId="0" borderId="5" xfId="0" applyNumberFormat="1" applyFont="1" applyFill="1" applyBorder="1" applyAlignment="1" applyProtection="1">
      <alignment horizontal="center" textRotation="90" wrapText="1"/>
    </xf>
    <xf numFmtId="1" fontId="13" fillId="0" borderId="5" xfId="0" applyNumberFormat="1" applyFont="1" applyFill="1" applyBorder="1" applyAlignment="1" applyProtection="1">
      <alignment horizontal="center" vertical="justify" textRotation="90" wrapText="1"/>
    </xf>
    <xf numFmtId="1" fontId="20" fillId="0" borderId="60" xfId="0" applyNumberFormat="1" applyFont="1" applyFill="1" applyBorder="1" applyAlignment="1" applyProtection="1">
      <alignment horizontal="center" textRotation="90" wrapText="1"/>
    </xf>
    <xf numFmtId="0" fontId="20" fillId="0" borderId="22" xfId="0" applyFont="1" applyFill="1" applyBorder="1" applyAlignment="1" applyProtection="1">
      <alignment horizontal="center" vertical="justify" textRotation="90"/>
    </xf>
    <xf numFmtId="1" fontId="20" fillId="0" borderId="9" xfId="0" applyNumberFormat="1" applyFont="1" applyFill="1" applyBorder="1" applyAlignment="1" applyProtection="1">
      <alignment horizontal="center" textRotation="90" wrapText="1"/>
    </xf>
    <xf numFmtId="0" fontId="20" fillId="0" borderId="10" xfId="0" applyFont="1" applyFill="1" applyBorder="1" applyAlignment="1" applyProtection="1">
      <alignment horizontal="center" textRotation="90" wrapText="1"/>
    </xf>
    <xf numFmtId="1" fontId="20" fillId="0" borderId="61" xfId="0" applyNumberFormat="1" applyFont="1" applyFill="1" applyBorder="1" applyAlignment="1" applyProtection="1">
      <alignment horizontal="center" textRotation="90" wrapText="1"/>
    </xf>
    <xf numFmtId="1" fontId="13" fillId="0" borderId="10" xfId="0" applyNumberFormat="1" applyFont="1" applyFill="1" applyBorder="1" applyAlignment="1" applyProtection="1">
      <alignment horizontal="center" textRotation="90" wrapText="1"/>
    </xf>
    <xf numFmtId="1" fontId="13" fillId="0" borderId="10" xfId="0" applyNumberFormat="1" applyFont="1" applyFill="1" applyBorder="1" applyAlignment="1" applyProtection="1">
      <alignment horizontal="center" vertical="justify" textRotation="90" wrapText="1"/>
    </xf>
    <xf numFmtId="1" fontId="20" fillId="0" borderId="62" xfId="0" applyNumberFormat="1" applyFont="1" applyFill="1" applyBorder="1" applyAlignment="1" applyProtection="1">
      <alignment horizontal="center" textRotation="90" wrapText="1"/>
    </xf>
    <xf numFmtId="0" fontId="18" fillId="0" borderId="63" xfId="0" applyFont="1" applyFill="1" applyBorder="1" applyAlignment="1" applyProtection="1">
      <alignment horizontal="center" vertical="center"/>
    </xf>
    <xf numFmtId="1" fontId="18" fillId="0" borderId="37" xfId="0" applyNumberFormat="1" applyFont="1" applyFill="1" applyBorder="1" applyAlignment="1" applyProtection="1">
      <alignment horizontal="center" vertical="center"/>
    </xf>
    <xf numFmtId="0" fontId="18" fillId="0" borderId="64" xfId="0" applyFont="1" applyFill="1" applyBorder="1" applyAlignment="1" applyProtection="1">
      <alignment horizontal="center" vertical="center"/>
    </xf>
    <xf numFmtId="1" fontId="18" fillId="0" borderId="64" xfId="0" applyNumberFormat="1" applyFont="1" applyFill="1" applyBorder="1" applyAlignment="1" applyProtection="1">
      <alignment horizontal="center" vertical="center"/>
    </xf>
    <xf numFmtId="1" fontId="18" fillId="0" borderId="63" xfId="0" applyNumberFormat="1" applyFont="1" applyFill="1" applyBorder="1" applyAlignment="1" applyProtection="1">
      <alignment horizontal="center" vertical="center"/>
    </xf>
    <xf numFmtId="1" fontId="22" fillId="0" borderId="4" xfId="0" applyNumberFormat="1" applyFont="1" applyFill="1" applyBorder="1" applyAlignment="1" applyProtection="1">
      <alignment horizontal="center" vertical="center"/>
    </xf>
    <xf numFmtId="1" fontId="22" fillId="0" borderId="5" xfId="0" applyNumberFormat="1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 applyProtection="1">
      <alignment horizontal="center" vertical="center"/>
    </xf>
    <xf numFmtId="1" fontId="22" fillId="0" borderId="42" xfId="0" applyNumberFormat="1" applyFont="1" applyFill="1" applyBorder="1" applyAlignment="1" applyProtection="1">
      <alignment horizontal="center" vertical="center"/>
    </xf>
    <xf numFmtId="0" fontId="14" fillId="3" borderId="35" xfId="0" applyFont="1" applyFill="1" applyBorder="1" applyAlignment="1" applyProtection="1">
      <alignment horizontal="center" vertical="center"/>
    </xf>
    <xf numFmtId="1" fontId="23" fillId="3" borderId="9" xfId="0" applyNumberFormat="1" applyFont="1" applyFill="1" applyBorder="1" applyAlignment="1" applyProtection="1">
      <alignment horizontal="center" vertical="center"/>
    </xf>
    <xf numFmtId="1" fontId="23" fillId="3" borderId="10" xfId="0" applyNumberFormat="1" applyFont="1" applyFill="1" applyBorder="1" applyAlignment="1" applyProtection="1">
      <alignment horizontal="center" vertical="center"/>
    </xf>
    <xf numFmtId="1" fontId="23" fillId="3" borderId="35" xfId="0" applyNumberFormat="1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0" fontId="23" fillId="3" borderId="35" xfId="0" applyFont="1" applyFill="1" applyBorder="1" applyAlignment="1" applyProtection="1">
      <alignment horizontal="center" vertical="center"/>
    </xf>
    <xf numFmtId="1" fontId="23" fillId="3" borderId="22" xfId="0" applyNumberFormat="1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1" fontId="22" fillId="0" borderId="15" xfId="0" applyNumberFormat="1" applyFont="1" applyFill="1" applyBorder="1" applyAlignment="1" applyProtection="1">
      <alignment horizontal="center" vertical="center"/>
    </xf>
    <xf numFmtId="0" fontId="8" fillId="0" borderId="52" xfId="0" applyFont="1" applyFill="1" applyBorder="1" applyAlignment="1" applyProtection="1">
      <alignment horizontal="center" vertical="center"/>
    </xf>
    <xf numFmtId="0" fontId="22" fillId="0" borderId="51" xfId="0" applyFont="1" applyFill="1" applyBorder="1" applyAlignment="1" applyProtection="1">
      <alignment horizontal="center" vertical="center"/>
    </xf>
    <xf numFmtId="1" fontId="22" fillId="0" borderId="26" xfId="0" applyNumberFormat="1" applyFont="1" applyFill="1" applyBorder="1" applyAlignment="1" applyProtection="1">
      <alignment horizontal="center" vertical="center"/>
    </xf>
    <xf numFmtId="0" fontId="22" fillId="0" borderId="26" xfId="0" applyFont="1" applyFill="1" applyBorder="1" applyAlignment="1" applyProtection="1">
      <alignment horizontal="center" vertical="center"/>
      <protection locked="0"/>
    </xf>
    <xf numFmtId="1" fontId="22" fillId="0" borderId="52" xfId="0" applyNumberFormat="1" applyFont="1" applyFill="1" applyBorder="1" applyAlignment="1" applyProtection="1">
      <alignment horizontal="center" vertical="center"/>
    </xf>
    <xf numFmtId="0" fontId="8" fillId="0" borderId="54" xfId="0" applyFont="1" applyFill="1" applyBorder="1" applyAlignment="1" applyProtection="1">
      <alignment horizontal="center" vertical="center"/>
    </xf>
    <xf numFmtId="0" fontId="22" fillId="0" borderId="65" xfId="0" applyFont="1" applyFill="1" applyBorder="1" applyAlignment="1" applyProtection="1">
      <alignment horizontal="center" vertical="center"/>
    </xf>
    <xf numFmtId="1" fontId="22" fillId="0" borderId="66" xfId="0" applyNumberFormat="1" applyFont="1" applyFill="1" applyBorder="1" applyAlignment="1" applyProtection="1">
      <alignment horizontal="center" vertical="center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1" fontId="22" fillId="0" borderId="54" xfId="0" applyNumberFormat="1" applyFont="1" applyFill="1" applyBorder="1" applyAlignment="1" applyProtection="1">
      <alignment horizontal="center" vertical="center"/>
    </xf>
    <xf numFmtId="0" fontId="23" fillId="3" borderId="38" xfId="0" applyFont="1" applyFill="1" applyBorder="1" applyAlignment="1" applyProtection="1">
      <alignment horizontal="center" vertical="center"/>
    </xf>
    <xf numFmtId="1" fontId="23" fillId="3" borderId="37" xfId="0" applyNumberFormat="1" applyFont="1" applyFill="1" applyBorder="1" applyAlignment="1" applyProtection="1">
      <alignment horizontal="center" vertical="center"/>
    </xf>
    <xf numFmtId="1" fontId="23" fillId="3" borderId="58" xfId="0" applyNumberFormat="1" applyFont="1" applyFill="1" applyBorder="1" applyAlignment="1" applyProtection="1">
      <alignment horizontal="center" vertical="center"/>
    </xf>
    <xf numFmtId="1" fontId="22" fillId="0" borderId="17" xfId="0" applyNumberFormat="1" applyFont="1" applyFill="1" applyBorder="1" applyAlignment="1" applyProtection="1">
      <alignment horizontal="center" vertical="center"/>
    </xf>
    <xf numFmtId="0" fontId="23" fillId="0" borderId="58" xfId="0" applyFont="1" applyFill="1" applyBorder="1" applyAlignment="1" applyProtection="1">
      <alignment horizontal="center" vertical="center"/>
    </xf>
    <xf numFmtId="1" fontId="23" fillId="0" borderId="58" xfId="0" applyNumberFormat="1" applyFont="1" applyFill="1" applyBorder="1" applyAlignment="1" applyProtection="1">
      <alignment horizontal="center" vertical="center"/>
    </xf>
    <xf numFmtId="0" fontId="10" fillId="0" borderId="45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center"/>
    </xf>
    <xf numFmtId="0" fontId="18" fillId="0" borderId="15" xfId="0" applyFont="1" applyFill="1" applyBorder="1" applyAlignment="1" applyProtection="1">
      <alignment horizontal="center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</xf>
    <xf numFmtId="0" fontId="21" fillId="0" borderId="56" xfId="62" applyFont="1" applyFill="1" applyBorder="1" applyAlignment="1" applyProtection="1">
      <alignment horizontal="center" vertical="center" wrapText="1"/>
    </xf>
    <xf numFmtId="0" fontId="21" fillId="0" borderId="56" xfId="0" applyFont="1" applyFill="1" applyBorder="1" applyAlignment="1" applyProtection="1">
      <alignment horizontal="center" vertical="center"/>
    </xf>
    <xf numFmtId="1" fontId="22" fillId="2" borderId="5" xfId="0" applyNumberFormat="1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 applyProtection="1">
      <alignment horizontal="center" vertical="center"/>
    </xf>
    <xf numFmtId="0" fontId="21" fillId="0" borderId="67" xfId="0" applyFont="1" applyFill="1" applyBorder="1" applyAlignment="1" applyProtection="1">
      <alignment horizontal="center" vertical="center"/>
    </xf>
    <xf numFmtId="1" fontId="22" fillId="0" borderId="4" xfId="0" applyNumberFormat="1" applyFont="1" applyFill="1" applyBorder="1" applyAlignment="1" applyProtection="1">
      <alignment horizontal="center" vertical="center"/>
      <protection locked="0"/>
    </xf>
    <xf numFmtId="1" fontId="22" fillId="0" borderId="5" xfId="0" applyNumberFormat="1" applyFont="1" applyFill="1" applyBorder="1" applyAlignment="1" applyProtection="1">
      <alignment horizontal="center" vertical="center"/>
      <protection locked="0"/>
    </xf>
    <xf numFmtId="1" fontId="22" fillId="0" borderId="15" xfId="0" applyNumberFormat="1" applyFont="1" applyFill="1" applyBorder="1" applyAlignment="1" applyProtection="1">
      <alignment horizontal="center" vertical="center"/>
      <protection locked="0"/>
    </xf>
    <xf numFmtId="1" fontId="22" fillId="2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</xf>
    <xf numFmtId="1" fontId="22" fillId="0" borderId="2" xfId="0" applyNumberFormat="1" applyFont="1" applyFill="1" applyBorder="1" applyAlignment="1" applyProtection="1">
      <alignment horizontal="center" vertical="center"/>
      <protection locked="0"/>
    </xf>
    <xf numFmtId="1" fontId="22" fillId="0" borderId="3" xfId="0" applyNumberFormat="1" applyFont="1" applyFill="1" applyBorder="1" applyAlignment="1" applyProtection="1">
      <alignment horizontal="center" vertical="center"/>
      <protection locked="0"/>
    </xf>
    <xf numFmtId="1" fontId="22" fillId="0" borderId="12" xfId="0" applyNumberFormat="1" applyFont="1" applyFill="1" applyBorder="1" applyAlignment="1" applyProtection="1">
      <alignment horizontal="center" vertical="center"/>
      <protection locked="0"/>
    </xf>
    <xf numFmtId="1" fontId="22" fillId="0" borderId="51" xfId="0" applyNumberFormat="1" applyFont="1" applyFill="1" applyBorder="1" applyAlignment="1" applyProtection="1">
      <alignment horizontal="center" vertical="center"/>
      <protection locked="0"/>
    </xf>
    <xf numFmtId="1" fontId="22" fillId="0" borderId="26" xfId="0" applyNumberFormat="1" applyFont="1" applyFill="1" applyBorder="1" applyAlignment="1" applyProtection="1">
      <alignment horizontal="center" vertical="center"/>
      <protection locked="0"/>
    </xf>
    <xf numFmtId="1" fontId="22" fillId="0" borderId="52" xfId="0" applyNumberFormat="1" applyFont="1" applyFill="1" applyBorder="1" applyAlignment="1" applyProtection="1">
      <alignment horizontal="center" vertical="center"/>
      <protection locked="0"/>
    </xf>
    <xf numFmtId="1" fontId="22" fillId="0" borderId="65" xfId="0" applyNumberFormat="1" applyFont="1" applyFill="1" applyBorder="1" applyAlignment="1" applyProtection="1">
      <alignment horizontal="center" vertical="center"/>
      <protection locked="0"/>
    </xf>
    <xf numFmtId="1" fontId="22" fillId="0" borderId="66" xfId="0" applyNumberFormat="1" applyFont="1" applyFill="1" applyBorder="1" applyAlignment="1" applyProtection="1">
      <alignment horizontal="center" vertical="center"/>
      <protection locked="0"/>
    </xf>
    <xf numFmtId="1" fontId="22" fillId="0" borderId="54" xfId="0" applyNumberFormat="1" applyFont="1" applyFill="1" applyBorder="1" applyAlignment="1" applyProtection="1">
      <alignment horizontal="center" vertical="center"/>
      <protection locked="0"/>
    </xf>
    <xf numFmtId="1" fontId="23" fillId="3" borderId="3" xfId="0" applyNumberFormat="1" applyFont="1" applyFill="1" applyBorder="1" applyAlignment="1" applyProtection="1">
      <alignment horizontal="center" vertical="center"/>
    </xf>
    <xf numFmtId="1" fontId="22" fillId="3" borderId="3" xfId="0" applyNumberFormat="1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16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0" fontId="23" fillId="3" borderId="43" xfId="0" applyNumberFormat="1" applyFont="1" applyFill="1" applyBorder="1" applyAlignment="1" applyProtection="1">
      <alignment horizontal="center" vertical="center"/>
    </xf>
    <xf numFmtId="0" fontId="22" fillId="0" borderId="4" xfId="62" applyFont="1" applyFill="1" applyBorder="1" applyAlignment="1" applyProtection="1">
      <alignment horizontal="center" vertical="center" wrapText="1"/>
    </xf>
    <xf numFmtId="49" fontId="22" fillId="0" borderId="4" xfId="62" applyNumberFormat="1" applyFont="1" applyFill="1" applyBorder="1" applyAlignment="1" applyProtection="1">
      <alignment horizontal="center" vertical="center" wrapText="1"/>
    </xf>
    <xf numFmtId="49" fontId="22" fillId="0" borderId="51" xfId="62" applyNumberFormat="1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65" xfId="62" applyFont="1" applyFill="1" applyBorder="1" applyAlignment="1" applyProtection="1">
      <alignment horizontal="center" vertical="center" wrapText="1"/>
    </xf>
    <xf numFmtId="0" fontId="8" fillId="0" borderId="66" xfId="62" applyFont="1" applyFill="1" applyBorder="1" applyAlignment="1" applyProtection="1">
      <alignment horizontal="center" vertical="center" wrapText="1"/>
    </xf>
    <xf numFmtId="0" fontId="23" fillId="0" borderId="39" xfId="0" applyNumberFormat="1" applyFont="1" applyFill="1" applyBorder="1" applyAlignment="1" applyProtection="1">
      <alignment horizontal="center" vertical="center"/>
    </xf>
    <xf numFmtId="0" fontId="23" fillId="0" borderId="40" xfId="0" applyNumberFormat="1" applyFont="1" applyFill="1" applyBorder="1" applyAlignment="1" applyProtection="1">
      <alignment horizontal="center" vertical="center"/>
    </xf>
    <xf numFmtId="0" fontId="23" fillId="0" borderId="56" xfId="0" applyNumberFormat="1" applyFont="1" applyFill="1" applyBorder="1" applyAlignment="1" applyProtection="1">
      <alignment horizontal="center" vertical="center"/>
    </xf>
    <xf numFmtId="0" fontId="21" fillId="0" borderId="58" xfId="62" applyFont="1" applyFill="1" applyBorder="1" applyAlignment="1" applyProtection="1">
      <alignment horizontal="right" vertical="center" wrapText="1"/>
    </xf>
    <xf numFmtId="0" fontId="23" fillId="0" borderId="14" xfId="62" applyFont="1" applyFill="1" applyBorder="1" applyAlignment="1" applyProtection="1">
      <alignment horizontal="right" vertical="center" wrapText="1"/>
    </xf>
    <xf numFmtId="0" fontId="14" fillId="0" borderId="0" xfId="0" applyFont="1" applyFill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center" vertical="center"/>
    </xf>
    <xf numFmtId="180" fontId="22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</xf>
    <xf numFmtId="180" fontId="22" fillId="0" borderId="26" xfId="0" applyNumberFormat="1" applyFont="1" applyFill="1" applyBorder="1" applyAlignment="1" applyProtection="1">
      <alignment horizontal="center" vertical="center"/>
      <protection locked="0"/>
    </xf>
    <xf numFmtId="1" fontId="14" fillId="0" borderId="14" xfId="0" applyNumberFormat="1" applyFont="1" applyFill="1" applyBorder="1" applyAlignment="1" applyProtection="1">
      <alignment horizontal="center" vertical="center"/>
    </xf>
    <xf numFmtId="179" fontId="14" fillId="0" borderId="14" xfId="0" applyNumberFormat="1" applyFont="1" applyFill="1" applyBorder="1" applyAlignment="1" applyProtection="1">
      <alignment horizontal="center" vertical="center"/>
    </xf>
    <xf numFmtId="1" fontId="14" fillId="0" borderId="40" xfId="0" applyNumberFormat="1" applyFont="1" applyFill="1" applyBorder="1" applyAlignment="1" applyProtection="1">
      <alignment horizontal="center" vertical="center"/>
    </xf>
    <xf numFmtId="1" fontId="14" fillId="0" borderId="0" xfId="0" applyNumberFormat="1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/>
    </xf>
    <xf numFmtId="1" fontId="14" fillId="0" borderId="68" xfId="0" applyNumberFormat="1" applyFont="1" applyBorder="1" applyAlignment="1" applyProtection="1">
      <alignment horizontal="center" vertical="center" textRotation="90"/>
    </xf>
    <xf numFmtId="1" fontId="14" fillId="0" borderId="39" xfId="0" applyNumberFormat="1" applyFont="1" applyBorder="1" applyAlignment="1" applyProtection="1">
      <alignment horizontal="right" vertical="center"/>
    </xf>
    <xf numFmtId="1" fontId="14" fillId="0" borderId="40" xfId="0" applyNumberFormat="1" applyFont="1" applyBorder="1" applyAlignment="1" applyProtection="1">
      <alignment horizontal="right" vertical="center"/>
    </xf>
    <xf numFmtId="1" fontId="14" fillId="0" borderId="56" xfId="0" applyNumberFormat="1" applyFont="1" applyBorder="1" applyAlignment="1" applyProtection="1">
      <alignment horizontal="right" vertical="center"/>
    </xf>
    <xf numFmtId="1" fontId="14" fillId="0" borderId="69" xfId="0" applyNumberFormat="1" applyFont="1" applyBorder="1" applyAlignment="1" applyProtection="1">
      <alignment horizontal="center" vertical="center" textRotation="90"/>
    </xf>
    <xf numFmtId="1" fontId="14" fillId="0" borderId="70" xfId="0" applyNumberFormat="1" applyFont="1" applyBorder="1" applyAlignment="1" applyProtection="1">
      <alignment horizontal="center" vertical="center" textRotation="90"/>
    </xf>
    <xf numFmtId="1" fontId="21" fillId="4" borderId="39" xfId="0" applyNumberFormat="1" applyFont="1" applyFill="1" applyBorder="1" applyAlignment="1" applyProtection="1">
      <alignment horizontal="left" vertical="center"/>
    </xf>
    <xf numFmtId="1" fontId="21" fillId="4" borderId="40" xfId="0" applyNumberFormat="1" applyFont="1" applyFill="1" applyBorder="1" applyAlignment="1" applyProtection="1">
      <alignment horizontal="left" vertical="center"/>
    </xf>
    <xf numFmtId="1" fontId="21" fillId="4" borderId="56" xfId="0" applyNumberFormat="1" applyFont="1" applyFill="1" applyBorder="1" applyAlignment="1" applyProtection="1">
      <alignment horizontal="left" vertical="center"/>
    </xf>
    <xf numFmtId="0" fontId="8" fillId="0" borderId="54" xfId="62" applyFont="1" applyFill="1" applyBorder="1" applyAlignment="1" applyProtection="1">
      <alignment horizontal="center" vertical="center" wrapText="1"/>
    </xf>
    <xf numFmtId="179" fontId="8" fillId="0" borderId="40" xfId="0" applyNumberFormat="1" applyFont="1" applyFill="1" applyBorder="1" applyAlignment="1" applyProtection="1">
      <alignment horizontal="center" vertical="center"/>
    </xf>
    <xf numFmtId="0" fontId="14" fillId="0" borderId="58" xfId="0" applyFont="1" applyFill="1" applyBorder="1" applyAlignment="1" applyProtection="1">
      <alignment horizontal="center" vertical="center"/>
    </xf>
    <xf numFmtId="0" fontId="14" fillId="0" borderId="58" xfId="0" applyFont="1" applyBorder="1" applyAlignment="1" applyProtection="1">
      <alignment horizontal="center" vertical="center"/>
    </xf>
    <xf numFmtId="1" fontId="21" fillId="4" borderId="58" xfId="0" applyNumberFormat="1" applyFont="1" applyFill="1" applyBorder="1" applyAlignment="1" applyProtection="1">
      <alignment horizontal="center" vertical="center"/>
    </xf>
    <xf numFmtId="0" fontId="20" fillId="0" borderId="0" xfId="61" applyFont="1" applyAlignment="1" applyProtection="1">
      <alignment vertical="top"/>
      <protection locked="0"/>
    </xf>
    <xf numFmtId="0" fontId="3" fillId="0" borderId="0" xfId="61" applyAlignment="1" applyProtection="1">
      <alignment horizontal="center"/>
      <protection locked="0"/>
    </xf>
    <xf numFmtId="0" fontId="24" fillId="0" borderId="0" xfId="6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61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</xf>
    <xf numFmtId="0" fontId="2" fillId="0" borderId="71" xfId="61" applyFont="1" applyFill="1" applyBorder="1" applyAlignment="1" applyProtection="1">
      <alignment horizontal="center" vertical="center" textRotation="90"/>
    </xf>
    <xf numFmtId="0" fontId="18" fillId="0" borderId="2" xfId="61" applyFont="1" applyFill="1" applyBorder="1" applyAlignment="1" applyProtection="1">
      <alignment horizontal="center" vertical="center"/>
    </xf>
    <xf numFmtId="0" fontId="18" fillId="0" borderId="3" xfId="61" applyFont="1" applyFill="1" applyBorder="1" applyAlignment="1" applyProtection="1">
      <alignment horizontal="center" vertical="center"/>
    </xf>
    <xf numFmtId="0" fontId="18" fillId="0" borderId="12" xfId="61" applyFont="1" applyFill="1" applyBorder="1" applyAlignment="1" applyProtection="1">
      <alignment horizontal="center" vertical="center"/>
    </xf>
    <xf numFmtId="0" fontId="2" fillId="0" borderId="72" xfId="61" applyFont="1" applyFill="1" applyBorder="1" applyAlignment="1" applyProtection="1">
      <alignment horizontal="center" vertical="center" textRotation="90"/>
    </xf>
    <xf numFmtId="0" fontId="2" fillId="0" borderId="9" xfId="61" applyFont="1" applyFill="1" applyBorder="1" applyAlignment="1" applyProtection="1">
      <alignment horizontal="center" vertical="center"/>
    </xf>
    <xf numFmtId="0" fontId="2" fillId="0" borderId="10" xfId="61" applyFont="1" applyFill="1" applyBorder="1" applyAlignment="1" applyProtection="1">
      <alignment horizontal="center" vertical="center"/>
    </xf>
    <xf numFmtId="0" fontId="2" fillId="0" borderId="22" xfId="61" applyFont="1" applyFill="1" applyBorder="1" applyAlignment="1" applyProtection="1">
      <alignment horizontal="center" vertical="center"/>
    </xf>
    <xf numFmtId="0" fontId="2" fillId="0" borderId="71" xfId="61" applyFont="1" applyFill="1" applyBorder="1" applyAlignment="1" applyProtection="1">
      <alignment horizontal="center" vertical="center"/>
      <protection locked="0"/>
    </xf>
    <xf numFmtId="0" fontId="30" fillId="0" borderId="2" xfId="61" applyFont="1" applyFill="1" applyBorder="1" applyAlignment="1" applyProtection="1">
      <alignment horizontal="center" vertical="center"/>
      <protection locked="0"/>
    </xf>
    <xf numFmtId="0" fontId="30" fillId="0" borderId="3" xfId="61" applyFont="1" applyFill="1" applyBorder="1" applyAlignment="1" applyProtection="1">
      <alignment horizontal="center" vertical="center"/>
      <protection locked="0"/>
    </xf>
    <xf numFmtId="0" fontId="30" fillId="0" borderId="12" xfId="61" applyFont="1" applyFill="1" applyBorder="1" applyAlignment="1" applyProtection="1">
      <alignment horizontal="center" vertical="center"/>
      <protection locked="0"/>
    </xf>
    <xf numFmtId="0" fontId="30" fillId="5" borderId="3" xfId="61" applyFont="1" applyFill="1" applyBorder="1" applyAlignment="1" applyProtection="1">
      <alignment horizontal="center" vertical="center"/>
      <protection locked="0"/>
    </xf>
    <xf numFmtId="0" fontId="2" fillId="0" borderId="73" xfId="61" applyFont="1" applyFill="1" applyBorder="1" applyAlignment="1" applyProtection="1">
      <alignment horizontal="center" vertical="center"/>
      <protection locked="0"/>
    </xf>
    <xf numFmtId="0" fontId="30" fillId="0" borderId="4" xfId="61" applyFont="1" applyFill="1" applyBorder="1" applyAlignment="1" applyProtection="1">
      <alignment horizontal="center" vertical="center"/>
      <protection locked="0"/>
    </xf>
    <xf numFmtId="0" fontId="30" fillId="0" borderId="5" xfId="61" applyFont="1" applyFill="1" applyBorder="1" applyAlignment="1" applyProtection="1">
      <alignment horizontal="center" vertical="center"/>
      <protection locked="0"/>
    </xf>
    <xf numFmtId="0" fontId="30" fillId="0" borderId="15" xfId="61" applyFont="1" applyFill="1" applyBorder="1" applyAlignment="1" applyProtection="1">
      <alignment horizontal="center" vertical="center"/>
      <protection locked="0"/>
    </xf>
    <xf numFmtId="0" fontId="2" fillId="0" borderId="72" xfId="61" applyFont="1" applyFill="1" applyBorder="1" applyAlignment="1" applyProtection="1">
      <alignment horizontal="center" vertical="center"/>
      <protection locked="0"/>
    </xf>
    <xf numFmtId="0" fontId="30" fillId="0" borderId="9" xfId="61" applyFont="1" applyFill="1" applyBorder="1" applyAlignment="1" applyProtection="1">
      <alignment horizontal="center" vertical="center"/>
      <protection locked="0"/>
    </xf>
    <xf numFmtId="0" fontId="30" fillId="0" borderId="10" xfId="61" applyFont="1" applyFill="1" applyBorder="1" applyAlignment="1" applyProtection="1">
      <alignment horizontal="center" vertical="center"/>
      <protection locked="0"/>
    </xf>
    <xf numFmtId="0" fontId="30" fillId="0" borderId="22" xfId="61" applyFont="1" applyFill="1" applyBorder="1" applyAlignment="1" applyProtection="1">
      <alignment horizontal="center" vertical="center"/>
      <protection locked="0"/>
    </xf>
    <xf numFmtId="0" fontId="18" fillId="0" borderId="0" xfId="61" applyFont="1" applyFill="1" applyAlignment="1" applyProtection="1">
      <alignment horizontal="left" vertical="center"/>
    </xf>
    <xf numFmtId="0" fontId="9" fillId="0" borderId="0" xfId="61" applyFont="1" applyFill="1" applyAlignment="1" applyProtection="1">
      <alignment horizontal="center" vertical="center"/>
    </xf>
    <xf numFmtId="0" fontId="24" fillId="0" borderId="5" xfId="61" applyFont="1" applyFill="1" applyBorder="1" applyAlignment="1" applyProtection="1">
      <alignment horizontal="center" vertical="center"/>
    </xf>
    <xf numFmtId="0" fontId="18" fillId="0" borderId="0" xfId="61" applyFont="1" applyFill="1" applyAlignment="1" applyProtection="1">
      <alignment vertical="top" wrapText="1"/>
    </xf>
    <xf numFmtId="0" fontId="3" fillId="0" borderId="0" xfId="61" applyFill="1" applyAlignment="1" applyProtection="1">
      <alignment horizontal="center" vertical="center"/>
    </xf>
    <xf numFmtId="0" fontId="30" fillId="5" borderId="2" xfId="61" applyFont="1" applyFill="1" applyBorder="1" applyAlignment="1" applyProtection="1">
      <alignment horizontal="center" vertical="center"/>
      <protection locked="0"/>
    </xf>
    <xf numFmtId="0" fontId="30" fillId="5" borderId="12" xfId="61" applyFont="1" applyFill="1" applyBorder="1" applyAlignment="1" applyProtection="1">
      <alignment horizontal="center" vertical="center"/>
      <protection locked="0"/>
    </xf>
    <xf numFmtId="0" fontId="19" fillId="0" borderId="5" xfId="61" applyFont="1" applyFill="1" applyBorder="1" applyAlignment="1" applyProtection="1">
      <alignment horizontal="center" vertical="center"/>
    </xf>
    <xf numFmtId="0" fontId="31" fillId="0" borderId="0" xfId="61" applyFont="1" applyAlignment="1" applyProtection="1">
      <alignment horizontal="left"/>
    </xf>
    <xf numFmtId="0" fontId="31" fillId="0" borderId="0" xfId="61" applyFont="1" applyAlignment="1" applyProtection="1">
      <alignment horizontal="left" wrapText="1"/>
    </xf>
    <xf numFmtId="0" fontId="31" fillId="0" borderId="0" xfId="61" applyFont="1" applyAlignment="1" applyProtection="1">
      <protection locked="0"/>
    </xf>
    <xf numFmtId="0" fontId="31" fillId="0" borderId="0" xfId="61" applyFont="1" applyAlignment="1" applyProtection="1">
      <alignment horizontal="left"/>
      <protection locked="0"/>
    </xf>
    <xf numFmtId="0" fontId="18" fillId="0" borderId="50" xfId="61" applyFont="1" applyFill="1" applyBorder="1" applyAlignment="1" applyProtection="1">
      <alignment horizontal="center" vertical="center"/>
    </xf>
    <xf numFmtId="0" fontId="2" fillId="0" borderId="35" xfId="61" applyFont="1" applyFill="1" applyBorder="1" applyAlignment="1" applyProtection="1">
      <alignment horizontal="center" vertical="center"/>
    </xf>
    <xf numFmtId="0" fontId="30" fillId="2" borderId="10" xfId="61" applyFont="1" applyFill="1" applyBorder="1" applyAlignment="1" applyProtection="1">
      <alignment horizontal="center" vertical="center"/>
      <protection locked="0"/>
    </xf>
    <xf numFmtId="0" fontId="30" fillId="2" borderId="26" xfId="61" applyFont="1" applyFill="1" applyBorder="1" applyAlignment="1" applyProtection="1">
      <alignment horizontal="center" vertical="center"/>
      <protection locked="0"/>
    </xf>
    <xf numFmtId="0" fontId="30" fillId="2" borderId="5" xfId="61" applyFont="1" applyFill="1" applyBorder="1" applyAlignment="1" applyProtection="1">
      <alignment horizontal="center" vertical="center"/>
      <protection locked="0"/>
    </xf>
    <xf numFmtId="0" fontId="30" fillId="2" borderId="15" xfId="61" applyFont="1" applyFill="1" applyBorder="1" applyAlignment="1" applyProtection="1">
      <alignment horizontal="center" vertical="center"/>
      <protection locked="0"/>
    </xf>
    <xf numFmtId="0" fontId="30" fillId="2" borderId="4" xfId="61" applyFont="1" applyFill="1" applyBorder="1" applyAlignment="1" applyProtection="1">
      <alignment horizontal="center" vertical="center"/>
      <protection locked="0"/>
    </xf>
    <xf numFmtId="0" fontId="30" fillId="0" borderId="42" xfId="61" applyFont="1" applyFill="1" applyBorder="1" applyAlignment="1" applyProtection="1">
      <alignment horizontal="center" vertical="center"/>
      <protection locked="0"/>
    </xf>
    <xf numFmtId="0" fontId="30" fillId="0" borderId="5" xfId="61" applyFont="1" applyFill="1" applyBorder="1" applyAlignment="1" applyProtection="1">
      <alignment horizontal="center" vertical="center"/>
    </xf>
    <xf numFmtId="0" fontId="30" fillId="0" borderId="11" xfId="61" applyFont="1" applyFill="1" applyBorder="1" applyAlignment="1" applyProtection="1">
      <alignment horizontal="left"/>
      <protection locked="0"/>
    </xf>
    <xf numFmtId="0" fontId="30" fillId="0" borderId="11" xfId="61" applyFont="1" applyFill="1" applyBorder="1" applyAlignment="1" applyProtection="1">
      <alignment horizontal="left" wrapText="1"/>
      <protection locked="0"/>
    </xf>
    <xf numFmtId="0" fontId="30" fillId="0" borderId="7" xfId="61" applyFont="1" applyFill="1" applyBorder="1" applyAlignment="1" applyProtection="1">
      <alignment horizontal="left"/>
      <protection locked="0"/>
    </xf>
    <xf numFmtId="0" fontId="30" fillId="0" borderId="0" xfId="61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30" fillId="5" borderId="5" xfId="61" applyFont="1" applyFill="1" applyBorder="1" applyAlignment="1" applyProtection="1">
      <alignment horizontal="center" vertical="center"/>
      <protection locked="0"/>
    </xf>
    <xf numFmtId="0" fontId="30" fillId="0" borderId="10" xfId="61" applyFont="1" applyFill="1" applyBorder="1" applyAlignment="1" applyProtection="1">
      <alignment horizontal="center" vertical="center" wrapText="1"/>
      <protection locked="0"/>
    </xf>
    <xf numFmtId="0" fontId="30" fillId="0" borderId="22" xfId="61" applyFont="1" applyFill="1" applyBorder="1" applyAlignment="1" applyProtection="1">
      <alignment horizontal="center" vertical="center" wrapText="1"/>
      <protection locked="0"/>
    </xf>
    <xf numFmtId="0" fontId="30" fillId="0" borderId="9" xfId="61" applyFont="1" applyFill="1" applyBorder="1" applyAlignment="1" applyProtection="1">
      <alignment horizontal="center" vertical="center" wrapText="1"/>
      <protection locked="0"/>
    </xf>
    <xf numFmtId="0" fontId="30" fillId="5" borderId="4" xfId="61" applyFont="1" applyFill="1" applyBorder="1" applyAlignment="1" applyProtection="1">
      <alignment horizontal="center" vertical="center"/>
      <protection locked="0"/>
    </xf>
    <xf numFmtId="0" fontId="18" fillId="0" borderId="0" xfId="61" applyFont="1" applyFill="1" applyAlignment="1" applyProtection="1">
      <alignment horizontal="left" vertical="top" wrapText="1"/>
    </xf>
    <xf numFmtId="0" fontId="20" fillId="0" borderId="0" xfId="61" applyFont="1" applyFill="1" applyAlignment="1" applyProtection="1">
      <alignment vertical="top"/>
      <protection locked="0"/>
    </xf>
    <xf numFmtId="0" fontId="0" fillId="5" borderId="0" xfId="0" applyFill="1" applyBorder="1" applyAlignment="1" applyProtection="1">
      <protection locked="0"/>
    </xf>
    <xf numFmtId="0" fontId="31" fillId="0" borderId="0" xfId="61" applyFont="1" applyFill="1" applyAlignment="1" applyProtection="1">
      <alignment horizontal="left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23" fillId="0" borderId="0" xfId="0" applyFont="1" applyAlignment="1" applyProtection="1">
      <alignment horizontal="center" vertical="center"/>
    </xf>
    <xf numFmtId="0" fontId="18" fillId="0" borderId="57" xfId="61" applyFont="1" applyFill="1" applyBorder="1" applyAlignment="1" applyProtection="1">
      <alignment horizontal="center" vertical="center"/>
      <protection locked="0"/>
    </xf>
    <xf numFmtId="49" fontId="32" fillId="0" borderId="74" xfId="61" applyNumberFormat="1" applyFont="1" applyFill="1" applyBorder="1" applyAlignment="1" applyProtection="1">
      <alignment horizontal="center" vertical="center" wrapText="1"/>
    </xf>
    <xf numFmtId="0" fontId="33" fillId="0" borderId="57" xfId="61" applyFont="1" applyFill="1" applyBorder="1" applyAlignment="1" applyProtection="1">
      <alignment horizontal="center" vertical="center"/>
      <protection locked="0"/>
    </xf>
    <xf numFmtId="49" fontId="32" fillId="0" borderId="53" xfId="61" applyNumberFormat="1" applyFont="1" applyFill="1" applyBorder="1" applyAlignment="1" applyProtection="1">
      <alignment horizontal="center" vertical="center" wrapText="1"/>
    </xf>
    <xf numFmtId="0" fontId="30" fillId="0" borderId="57" xfId="61" applyFont="1" applyFill="1" applyBorder="1" applyAlignment="1" applyProtection="1">
      <alignment horizontal="center" vertical="center"/>
      <protection locked="0"/>
    </xf>
    <xf numFmtId="0" fontId="2" fillId="0" borderId="71" xfId="61" applyFont="1" applyFill="1" applyBorder="1" applyAlignment="1" applyProtection="1">
      <alignment horizontal="center" vertical="center"/>
    </xf>
    <xf numFmtId="0" fontId="20" fillId="0" borderId="2" xfId="61" applyFont="1" applyFill="1" applyBorder="1" applyAlignment="1" applyProtection="1">
      <alignment horizontal="center" vertical="center"/>
    </xf>
    <xf numFmtId="0" fontId="2" fillId="0" borderId="73" xfId="61" applyFont="1" applyFill="1" applyBorder="1" applyAlignment="1" applyProtection="1">
      <alignment horizontal="center" vertical="center"/>
    </xf>
    <xf numFmtId="0" fontId="20" fillId="0" borderId="4" xfId="61" applyFont="1" applyFill="1" applyBorder="1" applyAlignment="1" applyProtection="1">
      <alignment horizontal="center" vertical="center"/>
    </xf>
    <xf numFmtId="0" fontId="2" fillId="0" borderId="72" xfId="61" applyFont="1" applyFill="1" applyBorder="1" applyAlignment="1" applyProtection="1">
      <alignment horizontal="center" vertical="center"/>
    </xf>
    <xf numFmtId="0" fontId="20" fillId="0" borderId="9" xfId="61" applyFont="1" applyFill="1" applyBorder="1" applyAlignment="1" applyProtection="1">
      <alignment horizontal="center" vertical="center"/>
    </xf>
    <xf numFmtId="0" fontId="34" fillId="0" borderId="9" xfId="61" applyFont="1" applyFill="1" applyBorder="1" applyAlignment="1" applyProtection="1">
      <alignment horizontal="center" vertical="center"/>
    </xf>
    <xf numFmtId="0" fontId="9" fillId="0" borderId="0" xfId="61" applyFont="1" applyFill="1" applyAlignment="1" applyProtection="1">
      <alignment horizontal="center" vertical="center"/>
      <protection locked="0"/>
    </xf>
    <xf numFmtId="0" fontId="3" fillId="0" borderId="0" xfId="61" applyFill="1" applyAlignment="1" applyProtection="1">
      <alignment horizontal="center" vertical="center"/>
      <protection locked="0"/>
    </xf>
    <xf numFmtId="0" fontId="31" fillId="0" borderId="0" xfId="61" applyFont="1" applyFill="1" applyBorder="1" applyAlignment="1" applyProtection="1">
      <alignment wrapText="1"/>
      <protection locked="0"/>
    </xf>
    <xf numFmtId="0" fontId="31" fillId="0" borderId="0" xfId="61" applyFont="1" applyBorder="1" applyAlignment="1" applyProtection="1">
      <alignment horizontal="center"/>
      <protection locked="0"/>
    </xf>
    <xf numFmtId="49" fontId="32" fillId="0" borderId="75" xfId="61" applyNumberFormat="1" applyFont="1" applyFill="1" applyBorder="1" applyAlignment="1" applyProtection="1">
      <alignment horizontal="center" vertical="center" wrapText="1"/>
    </xf>
    <xf numFmtId="49" fontId="32" fillId="0" borderId="76" xfId="61" applyNumberFormat="1" applyFont="1" applyFill="1" applyBorder="1" applyAlignment="1" applyProtection="1">
      <alignment horizontal="center" vertical="center" wrapText="1"/>
    </xf>
    <xf numFmtId="49" fontId="32" fillId="0" borderId="61" xfId="61" applyNumberFormat="1" applyFont="1" applyFill="1" applyBorder="1" applyAlignment="1" applyProtection="1">
      <alignment horizontal="center" vertical="center" wrapText="1"/>
    </xf>
    <xf numFmtId="49" fontId="32" fillId="0" borderId="62" xfId="61" applyNumberFormat="1" applyFont="1" applyFill="1" applyBorder="1" applyAlignment="1" applyProtection="1">
      <alignment horizontal="center" vertical="center" wrapText="1"/>
    </xf>
    <xf numFmtId="0" fontId="20" fillId="0" borderId="3" xfId="61" applyFont="1" applyFill="1" applyBorder="1" applyAlignment="1" applyProtection="1">
      <alignment horizontal="center" vertical="center"/>
    </xf>
    <xf numFmtId="0" fontId="20" fillId="0" borderId="12" xfId="61" applyFont="1" applyFill="1" applyBorder="1" applyAlignment="1" applyProtection="1">
      <alignment horizontal="center" vertical="center"/>
    </xf>
    <xf numFmtId="0" fontId="20" fillId="0" borderId="66" xfId="61" applyFont="1" applyFill="1" applyBorder="1" applyAlignment="1" applyProtection="1">
      <alignment horizontal="center" vertical="center"/>
    </xf>
    <xf numFmtId="0" fontId="20" fillId="0" borderId="54" xfId="61" applyFont="1" applyFill="1" applyBorder="1" applyAlignment="1" applyProtection="1">
      <alignment horizontal="center" vertical="center"/>
    </xf>
    <xf numFmtId="0" fontId="20" fillId="0" borderId="61" xfId="61" applyFont="1" applyFill="1" applyBorder="1" applyAlignment="1" applyProtection="1">
      <alignment horizontal="center" vertical="center"/>
    </xf>
    <xf numFmtId="0" fontId="20" fillId="0" borderId="62" xfId="61" applyFont="1" applyFill="1" applyBorder="1" applyAlignment="1" applyProtection="1">
      <alignment horizontal="center" vertical="center"/>
    </xf>
    <xf numFmtId="0" fontId="20" fillId="0" borderId="72" xfId="61" applyFont="1" applyFill="1" applyBorder="1" applyAlignment="1" applyProtection="1">
      <alignment horizontal="center" vertical="center"/>
    </xf>
  </cellXfs>
  <cellStyles count="66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Ввід" xfId="49"/>
    <cellStyle name="Відсотковий 2" xfId="50"/>
    <cellStyle name="Відсотковий 3" xfId="51"/>
    <cellStyle name="Гіперпосилання 2" xfId="52"/>
    <cellStyle name="Грошовий 2" xfId="53"/>
    <cellStyle name="Добре" xfId="54"/>
    <cellStyle name="Звичайний 2" xfId="55"/>
    <cellStyle name="Звичайний 3" xfId="56"/>
    <cellStyle name="Звичайний 3 2" xfId="57"/>
    <cellStyle name="Зв'язана клітинка" xfId="58"/>
    <cellStyle name="Контрольна клітинка" xfId="59"/>
    <cellStyle name="Назва" xfId="60"/>
    <cellStyle name="Обычный_b_g_new_spets_07_12_3" xfId="61"/>
    <cellStyle name="Обычный_b_z_05_03v" xfId="62"/>
    <cellStyle name="Обычный_Зразок плану  blank plan_dod1_dfn" xfId="63"/>
    <cellStyle name="Середній" xfId="64"/>
    <cellStyle name="Текст попередження" xfId="65"/>
  </cellStyles>
  <dxfs count="3"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</xdr:colOff>
      <xdr:row>2</xdr:row>
      <xdr:rowOff>426085</xdr:rowOff>
    </xdr:from>
    <xdr:to>
      <xdr:col>10</xdr:col>
      <xdr:colOff>125111</xdr:colOff>
      <xdr:row>6</xdr:row>
      <xdr:rowOff>22229</xdr:rowOff>
    </xdr:to>
    <xdr:sp>
      <xdr:nvSpPr>
        <xdr:cNvPr id="3" name="Прямоугольник 2"/>
        <xdr:cNvSpPr/>
      </xdr:nvSpPr>
      <xdr:spPr>
        <a:xfrm>
          <a:off x="0" y="1100455"/>
          <a:ext cx="2639695" cy="150114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>
            <a:lnSpc>
              <a:spcPts val="2200"/>
            </a:lnSpc>
            <a:spcAft>
              <a:spcPts val="0"/>
            </a:spcAft>
          </a:pPr>
          <a:r>
            <a:rPr lang="uk-UA" sz="1600" b="1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ЗАТВЕРДЖУЮ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Ректор 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Times New Roman" panose="02020603050405020304" pitchFamily="12"/>
            <a:cs typeface="Times New Roman" panose="02020603050405020304" pitchFamily="18" charset="0"/>
          </a:endParaRP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Миколаївського національного університету 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імені В. О. Сухомлинського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академік 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Times New Roman" panose="02020603050405020304" pitchFamily="12"/>
            <a:cs typeface="Times New Roman" panose="02020603050405020304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НАПН України _____________  В. Д. Будак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Протокол вченої ради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№______ від "____"_____________ 20___ р.</a:t>
          </a:r>
          <a:endParaRPr lang="uk-UA" sz="12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 algn="ctr">
            <a:lnSpc>
              <a:spcPts val="1100"/>
            </a:lnSpc>
          </a:pPr>
          <a:r>
            <a:rPr lang="uk-UA" sz="1100">
              <a:solidFill>
                <a:sysClr val="windowText" lastClr="000000"/>
              </a:solidFill>
            </a:rPr>
            <a:t>ч</a:t>
          </a:r>
          <a:endParaRPr lang="uk-UA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2:BK25"/>
  <sheetViews>
    <sheetView tabSelected="1" zoomScale="78" zoomScaleNormal="78" topLeftCell="A4" workbookViewId="0">
      <selection activeCell="A16" sqref="A16:BA21"/>
    </sheetView>
  </sheetViews>
  <sheetFormatPr defaultColWidth="8.88888888888889" defaultRowHeight="13.2"/>
  <cols>
    <col min="1" max="55" width="3.66666666666667" style="6" customWidth="1"/>
    <col min="56" max="63" width="7.66666666666667" style="6" customWidth="1"/>
    <col min="64" max="16384" width="8.88888888888889" style="6"/>
  </cols>
  <sheetData>
    <row r="2" ht="39.9" customHeight="1" spans="1:63">
      <c r="A2" s="345" t="s">
        <v>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346"/>
      <c r="BG2" s="346"/>
      <c r="BH2" s="346"/>
      <c r="BI2" s="346"/>
      <c r="BJ2" s="346"/>
      <c r="BK2" s="346"/>
    </row>
    <row r="3" ht="39.9" customHeight="1" spans="1:63">
      <c r="A3" s="345" t="s">
        <v>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</row>
    <row r="4" s="342" customFormat="1" ht="60" customHeight="1" spans="1:63">
      <c r="A4" s="347" t="s">
        <v>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</row>
    <row r="5" s="342" customFormat="1" ht="30" customHeight="1" spans="1:63">
      <c r="A5" s="348" t="s">
        <v>3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49"/>
      <c r="BJ5" s="349"/>
      <c r="BK5" s="349"/>
    </row>
    <row r="6" s="342" customFormat="1" ht="20.1" customHeight="1"/>
    <row r="7" s="342" customFormat="1" ht="30" customHeight="1" spans="19:63">
      <c r="S7" s="380" t="s">
        <v>4</v>
      </c>
      <c r="T7" s="380"/>
      <c r="U7" s="380"/>
      <c r="V7" s="380"/>
      <c r="W7" s="380"/>
      <c r="X7" s="380"/>
      <c r="Y7" s="380"/>
      <c r="Z7" s="380"/>
      <c r="AA7" s="380"/>
      <c r="AB7" s="393" t="s">
        <v>5</v>
      </c>
      <c r="AC7" s="393"/>
      <c r="AD7" s="393"/>
      <c r="AE7" s="393"/>
      <c r="AF7" s="393"/>
      <c r="AG7" s="393"/>
      <c r="AH7" s="393"/>
      <c r="AI7" s="393"/>
      <c r="AJ7" s="393"/>
      <c r="AK7" s="393"/>
      <c r="AL7" s="393"/>
      <c r="AM7" s="393"/>
      <c r="AN7" s="393"/>
      <c r="AO7" s="393"/>
      <c r="AP7" s="393"/>
      <c r="AQ7" s="393"/>
      <c r="AR7" s="393"/>
      <c r="AS7" s="393"/>
      <c r="AT7" s="393"/>
      <c r="AU7" s="393"/>
      <c r="AX7" s="380" t="s">
        <v>6</v>
      </c>
      <c r="AY7" s="380"/>
      <c r="AZ7" s="380"/>
      <c r="BA7" s="380"/>
      <c r="BB7" s="380"/>
      <c r="BC7" s="380"/>
      <c r="BD7" s="380"/>
      <c r="BE7" s="380"/>
      <c r="BF7" s="393" t="s">
        <v>7</v>
      </c>
      <c r="BG7" s="393"/>
      <c r="BH7" s="393"/>
      <c r="BI7" s="393"/>
      <c r="BJ7" s="393"/>
      <c r="BK7" s="393"/>
    </row>
    <row r="8" s="342" customFormat="1" ht="30" customHeight="1" spans="19:63">
      <c r="S8" s="380" t="s">
        <v>8</v>
      </c>
      <c r="T8" s="380"/>
      <c r="U8" s="380"/>
      <c r="V8" s="380"/>
      <c r="W8" s="380"/>
      <c r="X8" s="380"/>
      <c r="Y8" s="380"/>
      <c r="Z8" s="380"/>
      <c r="AA8" s="380"/>
      <c r="AB8" s="393" t="s">
        <v>9</v>
      </c>
      <c r="AC8" s="393"/>
      <c r="AD8" s="393"/>
      <c r="AE8" s="393"/>
      <c r="AF8" s="393"/>
      <c r="AG8" s="393"/>
      <c r="AH8" s="393"/>
      <c r="AI8" s="393"/>
      <c r="AJ8" s="393"/>
      <c r="AK8" s="393"/>
      <c r="AL8" s="393"/>
      <c r="AM8" s="393"/>
      <c r="AN8" s="393"/>
      <c r="AO8" s="393"/>
      <c r="AP8" s="393"/>
      <c r="AQ8" s="393"/>
      <c r="AR8" s="393"/>
      <c r="AS8" s="393"/>
      <c r="AT8" s="393"/>
      <c r="AU8" s="393"/>
      <c r="AV8" s="404"/>
      <c r="AW8" s="404"/>
      <c r="AX8" s="406" t="s">
        <v>10</v>
      </c>
      <c r="AY8" s="406"/>
      <c r="AZ8" s="406"/>
      <c r="BA8" s="406"/>
      <c r="BB8" s="406"/>
      <c r="BC8" s="406"/>
      <c r="BD8" s="406"/>
      <c r="BE8" s="406"/>
      <c r="BF8" s="395" t="s">
        <v>11</v>
      </c>
      <c r="BG8" s="395"/>
      <c r="BH8" s="395"/>
      <c r="BI8" s="395"/>
      <c r="BJ8" s="395"/>
      <c r="BK8" s="395"/>
    </row>
    <row r="9" s="342" customFormat="1" ht="35.1" customHeight="1" spans="19:63">
      <c r="S9" s="381" t="s">
        <v>12</v>
      </c>
      <c r="T9" s="380"/>
      <c r="U9" s="380"/>
      <c r="V9" s="380"/>
      <c r="W9" s="380"/>
      <c r="X9" s="380"/>
      <c r="Y9" s="380"/>
      <c r="Z9" s="380"/>
      <c r="AA9" s="380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404"/>
      <c r="AW9" s="404"/>
      <c r="AX9" s="406" t="s">
        <v>13</v>
      </c>
      <c r="AY9" s="406"/>
      <c r="AZ9" s="406"/>
      <c r="BA9" s="406"/>
      <c r="BB9" s="406"/>
      <c r="BC9" s="406"/>
      <c r="BD9" s="406"/>
      <c r="BE9" s="406"/>
      <c r="BF9" s="395" t="s">
        <v>14</v>
      </c>
      <c r="BG9" s="395"/>
      <c r="BH9" s="395"/>
      <c r="BI9" s="395"/>
      <c r="BJ9" s="395"/>
      <c r="BK9" s="395"/>
    </row>
    <row r="10" s="342" customFormat="1" ht="30" customHeight="1" spans="19:63">
      <c r="S10" s="380" t="s">
        <v>15</v>
      </c>
      <c r="T10" s="380"/>
      <c r="U10" s="380"/>
      <c r="V10" s="380"/>
      <c r="W10" s="380"/>
      <c r="X10" s="380"/>
      <c r="Y10" s="380"/>
      <c r="Z10" s="380"/>
      <c r="AA10" s="380"/>
      <c r="AB10" s="395" t="s">
        <v>9</v>
      </c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404"/>
      <c r="AW10" s="404"/>
      <c r="AX10" s="406" t="s">
        <v>16</v>
      </c>
      <c r="AY10" s="406"/>
      <c r="AZ10" s="406"/>
      <c r="BA10" s="406"/>
      <c r="BB10" s="406"/>
      <c r="BC10" s="406"/>
      <c r="BD10" s="406"/>
      <c r="BE10" s="406"/>
      <c r="BF10" s="395" t="s">
        <v>17</v>
      </c>
      <c r="BG10" s="395"/>
      <c r="BH10" s="395"/>
      <c r="BI10" s="395"/>
      <c r="BJ10" s="395"/>
      <c r="BK10" s="395"/>
    </row>
    <row r="11" s="342" customFormat="1" ht="30" customHeight="1" spans="19:63">
      <c r="S11" s="380" t="s">
        <v>18</v>
      </c>
      <c r="T11" s="380"/>
      <c r="U11" s="380"/>
      <c r="V11" s="380"/>
      <c r="W11" s="380"/>
      <c r="X11" s="380"/>
      <c r="Y11" s="380"/>
      <c r="Z11" s="380"/>
      <c r="AA11" s="380"/>
      <c r="AB11" s="393" t="s">
        <v>19</v>
      </c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3"/>
      <c r="AT11" s="393"/>
      <c r="AU11" s="393"/>
      <c r="AV11" s="393"/>
      <c r="AW11" s="393"/>
      <c r="AX11" s="393"/>
      <c r="AY11" s="393"/>
      <c r="AZ11" s="393"/>
      <c r="BA11" s="393"/>
      <c r="BB11" s="393"/>
      <c r="BC11" s="393"/>
      <c r="BD11" s="393"/>
      <c r="BE11" s="393"/>
      <c r="BF11" s="393"/>
      <c r="BG11" s="393"/>
      <c r="BH11" s="393"/>
      <c r="BI11" s="393"/>
      <c r="BJ11" s="393"/>
      <c r="BK11" s="393"/>
    </row>
    <row r="12" ht="30" customHeight="1" spans="19:63">
      <c r="S12" s="382"/>
      <c r="T12" s="382"/>
      <c r="U12" s="382"/>
      <c r="V12" s="382"/>
      <c r="W12" s="382"/>
      <c r="X12" s="382"/>
      <c r="Y12" s="382"/>
      <c r="Z12" s="382"/>
      <c r="AA12" s="382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6"/>
      <c r="AN12" s="396"/>
      <c r="AO12" s="396"/>
      <c r="AP12" s="396"/>
      <c r="AQ12" s="396"/>
      <c r="AR12" s="396"/>
      <c r="AS12" s="396"/>
      <c r="AT12" s="396"/>
      <c r="AU12" s="396"/>
      <c r="AX12" s="407"/>
      <c r="AY12" s="407"/>
      <c r="AZ12" s="407"/>
      <c r="BA12" s="407"/>
      <c r="BB12" s="407"/>
      <c r="BC12" s="407"/>
      <c r="BD12" s="407"/>
      <c r="BE12" s="407"/>
      <c r="BF12" s="424"/>
      <c r="BG12" s="424"/>
      <c r="BH12" s="424"/>
      <c r="BI12" s="424"/>
      <c r="BJ12" s="424"/>
      <c r="BK12" s="424"/>
    </row>
    <row r="13" ht="20.1" customHeight="1" spans="19:63">
      <c r="S13" s="383"/>
      <c r="T13" s="383"/>
      <c r="U13" s="383"/>
      <c r="V13" s="383"/>
      <c r="W13" s="383"/>
      <c r="X13" s="383"/>
      <c r="Y13" s="383"/>
      <c r="Z13" s="383"/>
      <c r="AA13" s="383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X13" s="408"/>
      <c r="AY13" s="408"/>
      <c r="AZ13" s="408"/>
      <c r="BA13" s="408"/>
      <c r="BB13" s="408"/>
      <c r="BC13" s="408"/>
      <c r="BD13" s="408"/>
      <c r="BE13" s="408"/>
      <c r="BF13" s="425"/>
      <c r="BG13" s="425"/>
      <c r="BH13" s="425"/>
      <c r="BI13" s="425"/>
      <c r="BJ13" s="425"/>
      <c r="BK13" s="425"/>
    </row>
    <row r="14" ht="30" customHeight="1" spans="1:63">
      <c r="A14" s="350" t="s">
        <v>20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C14" s="409" t="s">
        <v>21</v>
      </c>
      <c r="BD14" s="409"/>
      <c r="BE14" s="409"/>
      <c r="BF14" s="409"/>
      <c r="BG14" s="409"/>
      <c r="BH14" s="409"/>
      <c r="BI14" s="409"/>
      <c r="BJ14" s="409"/>
      <c r="BK14" s="409"/>
    </row>
    <row r="15" ht="13.95" spans="1:6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C15" s="21"/>
      <c r="BD15" s="21"/>
      <c r="BE15" s="21"/>
      <c r="BF15" s="21"/>
      <c r="BG15" s="21"/>
      <c r="BH15" s="21"/>
      <c r="BI15" s="21"/>
      <c r="BJ15" s="21"/>
      <c r="BK15" s="21"/>
    </row>
    <row r="16" ht="24.9" customHeight="1" spans="1:63">
      <c r="A16" s="351" t="s">
        <v>22</v>
      </c>
      <c r="B16" s="352" t="s">
        <v>23</v>
      </c>
      <c r="C16" s="353"/>
      <c r="D16" s="353"/>
      <c r="E16" s="354"/>
      <c r="F16" s="352" t="s">
        <v>24</v>
      </c>
      <c r="G16" s="353"/>
      <c r="H16" s="353"/>
      <c r="I16" s="353"/>
      <c r="J16" s="353"/>
      <c r="K16" s="352" t="s">
        <v>25</v>
      </c>
      <c r="L16" s="353"/>
      <c r="M16" s="353"/>
      <c r="N16" s="354"/>
      <c r="O16" s="352" t="s">
        <v>26</v>
      </c>
      <c r="P16" s="353"/>
      <c r="Q16" s="353"/>
      <c r="R16" s="384"/>
      <c r="S16" s="354"/>
      <c r="T16" s="352" t="s">
        <v>27</v>
      </c>
      <c r="U16" s="353"/>
      <c r="V16" s="353"/>
      <c r="W16" s="353"/>
      <c r="X16" s="352" t="s">
        <v>28</v>
      </c>
      <c r="Y16" s="353"/>
      <c r="Z16" s="353"/>
      <c r="AA16" s="354"/>
      <c r="AB16" s="352" t="s">
        <v>29</v>
      </c>
      <c r="AC16" s="353"/>
      <c r="AD16" s="353"/>
      <c r="AE16" s="354"/>
      <c r="AF16" s="352" t="s">
        <v>30</v>
      </c>
      <c r="AG16" s="353"/>
      <c r="AH16" s="353"/>
      <c r="AI16" s="353"/>
      <c r="AJ16" s="354"/>
      <c r="AK16" s="352" t="s">
        <v>31</v>
      </c>
      <c r="AL16" s="353"/>
      <c r="AM16" s="353"/>
      <c r="AN16" s="354"/>
      <c r="AO16" s="353" t="s">
        <v>32</v>
      </c>
      <c r="AP16" s="353"/>
      <c r="AQ16" s="353"/>
      <c r="AR16" s="354"/>
      <c r="AS16" s="352" t="s">
        <v>33</v>
      </c>
      <c r="AT16" s="353"/>
      <c r="AU16" s="353"/>
      <c r="AV16" s="384"/>
      <c r="AW16" s="354"/>
      <c r="AX16" s="352" t="s">
        <v>34</v>
      </c>
      <c r="AY16" s="353"/>
      <c r="AZ16" s="353"/>
      <c r="BA16" s="354"/>
      <c r="BB16" s="410"/>
      <c r="BC16" s="351" t="s">
        <v>22</v>
      </c>
      <c r="BD16" s="411" t="s">
        <v>35</v>
      </c>
      <c r="BE16" s="426" t="s">
        <v>36</v>
      </c>
      <c r="BF16" s="426" t="s">
        <v>37</v>
      </c>
      <c r="BG16" s="426" t="s">
        <v>38</v>
      </c>
      <c r="BH16" s="426" t="s">
        <v>39</v>
      </c>
      <c r="BI16" s="426" t="s">
        <v>40</v>
      </c>
      <c r="BJ16" s="426" t="s">
        <v>41</v>
      </c>
      <c r="BK16" s="427" t="s">
        <v>42</v>
      </c>
    </row>
    <row r="17" ht="24.9" customHeight="1" spans="1:63">
      <c r="A17" s="355"/>
      <c r="B17" s="356">
        <v>1</v>
      </c>
      <c r="C17" s="357">
        <v>2</v>
      </c>
      <c r="D17" s="357">
        <v>3</v>
      </c>
      <c r="E17" s="358">
        <v>4</v>
      </c>
      <c r="F17" s="356">
        <v>5</v>
      </c>
      <c r="G17" s="357">
        <v>6</v>
      </c>
      <c r="H17" s="357">
        <v>7</v>
      </c>
      <c r="I17" s="357">
        <v>8</v>
      </c>
      <c r="J17" s="357">
        <v>9</v>
      </c>
      <c r="K17" s="356">
        <v>10</v>
      </c>
      <c r="L17" s="357">
        <v>11</v>
      </c>
      <c r="M17" s="357">
        <v>12</v>
      </c>
      <c r="N17" s="358">
        <v>13</v>
      </c>
      <c r="O17" s="356">
        <v>14</v>
      </c>
      <c r="P17" s="357">
        <v>15</v>
      </c>
      <c r="Q17" s="357">
        <v>16</v>
      </c>
      <c r="R17" s="385">
        <v>17</v>
      </c>
      <c r="S17" s="358">
        <v>18</v>
      </c>
      <c r="T17" s="356">
        <v>19</v>
      </c>
      <c r="U17" s="357">
        <v>20</v>
      </c>
      <c r="V17" s="357">
        <v>21</v>
      </c>
      <c r="W17" s="357">
        <v>22</v>
      </c>
      <c r="X17" s="356">
        <v>23</v>
      </c>
      <c r="Y17" s="357">
        <v>24</v>
      </c>
      <c r="Z17" s="357">
        <v>25</v>
      </c>
      <c r="AA17" s="358">
        <v>26</v>
      </c>
      <c r="AB17" s="356">
        <v>27</v>
      </c>
      <c r="AC17" s="357">
        <v>28</v>
      </c>
      <c r="AD17" s="357">
        <v>29</v>
      </c>
      <c r="AE17" s="356">
        <v>30</v>
      </c>
      <c r="AF17" s="357">
        <v>31</v>
      </c>
      <c r="AG17" s="357">
        <v>32</v>
      </c>
      <c r="AH17" s="357">
        <v>33</v>
      </c>
      <c r="AI17" s="358">
        <v>34</v>
      </c>
      <c r="AJ17" s="356">
        <v>35</v>
      </c>
      <c r="AK17" s="357">
        <v>36</v>
      </c>
      <c r="AL17" s="357">
        <v>37</v>
      </c>
      <c r="AM17" s="358">
        <v>38</v>
      </c>
      <c r="AN17" s="356">
        <v>39</v>
      </c>
      <c r="AO17" s="357">
        <v>40</v>
      </c>
      <c r="AP17" s="357">
        <v>41</v>
      </c>
      <c r="AQ17" s="357">
        <v>42</v>
      </c>
      <c r="AR17" s="358">
        <v>43</v>
      </c>
      <c r="AS17" s="356">
        <v>44</v>
      </c>
      <c r="AT17" s="357">
        <v>45</v>
      </c>
      <c r="AU17" s="357">
        <v>46</v>
      </c>
      <c r="AV17" s="385">
        <v>47</v>
      </c>
      <c r="AW17" s="358">
        <v>48</v>
      </c>
      <c r="AX17" s="356">
        <v>49</v>
      </c>
      <c r="AY17" s="357">
        <v>50</v>
      </c>
      <c r="AZ17" s="357">
        <v>51</v>
      </c>
      <c r="BA17" s="358">
        <v>52</v>
      </c>
      <c r="BB17" s="412"/>
      <c r="BC17" s="355"/>
      <c r="BD17" s="413"/>
      <c r="BE17" s="428"/>
      <c r="BF17" s="428"/>
      <c r="BG17" s="428"/>
      <c r="BH17" s="428"/>
      <c r="BI17" s="428"/>
      <c r="BJ17" s="428"/>
      <c r="BK17" s="429"/>
    </row>
    <row r="18" ht="20.1" customHeight="1" spans="1:63">
      <c r="A18" s="359" t="s">
        <v>43</v>
      </c>
      <c r="B18" s="360"/>
      <c r="C18" s="361"/>
      <c r="D18" s="361"/>
      <c r="E18" s="362"/>
      <c r="F18" s="360"/>
      <c r="G18" s="363"/>
      <c r="H18" s="363"/>
      <c r="I18" s="363"/>
      <c r="J18" s="363"/>
      <c r="K18" s="377"/>
      <c r="L18" s="363"/>
      <c r="M18" s="363"/>
      <c r="N18" s="378"/>
      <c r="O18" s="377"/>
      <c r="P18" s="363"/>
      <c r="Q18" s="386"/>
      <c r="R18" s="387" t="s">
        <v>44</v>
      </c>
      <c r="S18" s="388" t="s">
        <v>44</v>
      </c>
      <c r="T18" s="389" t="s">
        <v>45</v>
      </c>
      <c r="U18" s="390" t="s">
        <v>45</v>
      </c>
      <c r="V18" s="388" t="s">
        <v>45</v>
      </c>
      <c r="W18" s="388" t="s">
        <v>45</v>
      </c>
      <c r="X18" s="390" t="s">
        <v>45</v>
      </c>
      <c r="Y18" s="398" t="s">
        <v>45</v>
      </c>
      <c r="Z18" s="398"/>
      <c r="AA18" s="378"/>
      <c r="AB18" s="377"/>
      <c r="AC18" s="363"/>
      <c r="AD18" s="363"/>
      <c r="AE18" s="378"/>
      <c r="AF18" s="377"/>
      <c r="AG18" s="402"/>
      <c r="AH18" s="398"/>
      <c r="AI18" s="363"/>
      <c r="AJ18" s="378"/>
      <c r="AK18" s="377"/>
      <c r="AL18" s="363"/>
      <c r="AM18" s="363"/>
      <c r="AN18" s="378"/>
      <c r="AO18" s="405"/>
      <c r="AP18" s="363" t="s">
        <v>44</v>
      </c>
      <c r="AQ18" s="363" t="s">
        <v>44</v>
      </c>
      <c r="AR18" s="360" t="s">
        <v>44</v>
      </c>
      <c r="AS18" s="362" t="s">
        <v>45</v>
      </c>
      <c r="AT18" s="360" t="s">
        <v>45</v>
      </c>
      <c r="AU18" s="361" t="s">
        <v>45</v>
      </c>
      <c r="AV18" s="361" t="s">
        <v>45</v>
      </c>
      <c r="AW18" s="361" t="s">
        <v>45</v>
      </c>
      <c r="AX18" s="362" t="s">
        <v>45</v>
      </c>
      <c r="AY18" s="360" t="s">
        <v>45</v>
      </c>
      <c r="AZ18" s="361" t="s">
        <v>45</v>
      </c>
      <c r="BA18" s="361" t="s">
        <v>45</v>
      </c>
      <c r="BB18" s="414"/>
      <c r="BC18" s="415" t="s">
        <v>43</v>
      </c>
      <c r="BD18" s="416">
        <f>COUNTBLANK(B18:BA18)</f>
        <v>32</v>
      </c>
      <c r="BE18" s="430">
        <f>COUNTIF(B18:BA18,"С")</f>
        <v>5</v>
      </c>
      <c r="BF18" s="430">
        <f>COUNTIF(B18:BA18,"А")</f>
        <v>0</v>
      </c>
      <c r="BG18" s="430">
        <f>COUNTIF(B18:BA18,"Н")</f>
        <v>0</v>
      </c>
      <c r="BH18" s="430">
        <f>COUNTIF(B18:BA18,"П")</f>
        <v>0</v>
      </c>
      <c r="BI18" s="430">
        <f>COUNTIF(B18:BA18,"Д")</f>
        <v>0</v>
      </c>
      <c r="BJ18" s="430">
        <f>COUNTIF(B18:BA18,"К")</f>
        <v>15</v>
      </c>
      <c r="BK18" s="431">
        <f>SUM(BD18:BJ18)</f>
        <v>52</v>
      </c>
    </row>
    <row r="19" ht="20.1" customHeight="1" spans="1:63">
      <c r="A19" s="364" t="s">
        <v>46</v>
      </c>
      <c r="B19" s="365"/>
      <c r="C19" s="366"/>
      <c r="D19" s="366"/>
      <c r="E19" s="367"/>
      <c r="F19" s="365"/>
      <c r="G19" s="366"/>
      <c r="H19" s="366"/>
      <c r="I19" s="366"/>
      <c r="J19" s="366"/>
      <c r="K19" s="365"/>
      <c r="L19" s="366"/>
      <c r="M19" s="366"/>
      <c r="N19" s="367"/>
      <c r="O19" s="365"/>
      <c r="P19" s="366"/>
      <c r="Q19" s="366"/>
      <c r="R19" s="391" t="s">
        <v>44</v>
      </c>
      <c r="S19" s="367" t="s">
        <v>44</v>
      </c>
      <c r="T19" s="366" t="s">
        <v>45</v>
      </c>
      <c r="U19" s="366" t="s">
        <v>45</v>
      </c>
      <c r="V19" s="367" t="s">
        <v>45</v>
      </c>
      <c r="W19" s="365" t="s">
        <v>45</v>
      </c>
      <c r="X19" s="365" t="s">
        <v>45</v>
      </c>
      <c r="Y19" s="366" t="s">
        <v>45</v>
      </c>
      <c r="Z19" s="366"/>
      <c r="AA19" s="367"/>
      <c r="AB19" s="365"/>
      <c r="AC19" s="366"/>
      <c r="AD19" s="366"/>
      <c r="AE19" s="365"/>
      <c r="AF19" s="366"/>
      <c r="AG19" s="365"/>
      <c r="AH19" s="366" t="s">
        <v>47</v>
      </c>
      <c r="AI19" s="367" t="s">
        <v>47</v>
      </c>
      <c r="AJ19" s="365"/>
      <c r="AK19" s="366"/>
      <c r="AL19" s="366"/>
      <c r="AM19" s="367"/>
      <c r="AN19" s="365"/>
      <c r="AO19" s="365"/>
      <c r="AP19" s="366" t="s">
        <v>44</v>
      </c>
      <c r="AQ19" s="366" t="s">
        <v>44</v>
      </c>
      <c r="AR19" s="366" t="s">
        <v>44</v>
      </c>
      <c r="AS19" s="367" t="s">
        <v>45</v>
      </c>
      <c r="AT19" s="365" t="s">
        <v>45</v>
      </c>
      <c r="AU19" s="366" t="s">
        <v>45</v>
      </c>
      <c r="AV19" s="366" t="s">
        <v>45</v>
      </c>
      <c r="AW19" s="366" t="s">
        <v>45</v>
      </c>
      <c r="AX19" s="367" t="s">
        <v>45</v>
      </c>
      <c r="AY19" s="365" t="s">
        <v>45</v>
      </c>
      <c r="AZ19" s="366" t="s">
        <v>45</v>
      </c>
      <c r="BA19" s="366" t="s">
        <v>45</v>
      </c>
      <c r="BB19" s="414"/>
      <c r="BC19" s="417" t="s">
        <v>46</v>
      </c>
      <c r="BD19" s="418">
        <f>COUNTBLANK(B19:BA19)</f>
        <v>30</v>
      </c>
      <c r="BE19" s="432">
        <f>COUNTIF(B19:BA19,"С")</f>
        <v>5</v>
      </c>
      <c r="BF19" s="432">
        <f>COUNTIF(B19:BA19,"А")</f>
        <v>0</v>
      </c>
      <c r="BG19" s="432">
        <f>COUNTIF(B19:BA19,"Н")</f>
        <v>2</v>
      </c>
      <c r="BH19" s="432">
        <f>COUNTIF(B19:BA19,"П")</f>
        <v>0</v>
      </c>
      <c r="BI19" s="432">
        <f>COUNTIF(B19:BA19,"Д")</f>
        <v>0</v>
      </c>
      <c r="BJ19" s="432">
        <f>COUNTIF(B19:BA19,"К")</f>
        <v>15</v>
      </c>
      <c r="BK19" s="433">
        <f>SUM(BD19:BJ19)</f>
        <v>52</v>
      </c>
    </row>
    <row r="20" ht="20.1" customHeight="1" spans="1:63">
      <c r="A20" s="364" t="s">
        <v>48</v>
      </c>
      <c r="B20" s="365"/>
      <c r="C20" s="366"/>
      <c r="D20" s="366"/>
      <c r="E20" s="367" t="s">
        <v>47</v>
      </c>
      <c r="F20" s="365" t="s">
        <v>47</v>
      </c>
      <c r="G20" s="366" t="s">
        <v>49</v>
      </c>
      <c r="H20" s="366" t="s">
        <v>49</v>
      </c>
      <c r="I20" s="366" t="s">
        <v>49</v>
      </c>
      <c r="J20" s="365" t="s">
        <v>49</v>
      </c>
      <c r="K20" s="366"/>
      <c r="L20" s="366"/>
      <c r="M20" s="366"/>
      <c r="N20" s="367"/>
      <c r="O20" s="365"/>
      <c r="P20" s="366"/>
      <c r="Q20" s="366"/>
      <c r="R20" s="367" t="s">
        <v>44</v>
      </c>
      <c r="S20" s="389" t="s">
        <v>44</v>
      </c>
      <c r="T20" s="390" t="s">
        <v>45</v>
      </c>
      <c r="U20" s="388" t="s">
        <v>45</v>
      </c>
      <c r="V20" s="365" t="s">
        <v>45</v>
      </c>
      <c r="W20" s="366" t="s">
        <v>45</v>
      </c>
      <c r="X20" s="365" t="s">
        <v>45</v>
      </c>
      <c r="Y20" s="366" t="s">
        <v>45</v>
      </c>
      <c r="Z20" s="366" t="s">
        <v>47</v>
      </c>
      <c r="AA20" s="367" t="s">
        <v>47</v>
      </c>
      <c r="AB20" s="365" t="s">
        <v>49</v>
      </c>
      <c r="AC20" s="366" t="s">
        <v>49</v>
      </c>
      <c r="AD20" s="366" t="s">
        <v>49</v>
      </c>
      <c r="AE20" s="367"/>
      <c r="AF20" s="365"/>
      <c r="AG20" s="366"/>
      <c r="AH20" s="366"/>
      <c r="AI20" s="366"/>
      <c r="AJ20" s="367"/>
      <c r="AK20" s="365"/>
      <c r="AL20" s="366"/>
      <c r="AM20" s="366"/>
      <c r="AN20" s="367"/>
      <c r="AO20" s="365"/>
      <c r="AP20" s="367" t="s">
        <v>44</v>
      </c>
      <c r="AQ20" s="367" t="s">
        <v>44</v>
      </c>
      <c r="AR20" s="366" t="s">
        <v>45</v>
      </c>
      <c r="AS20" s="367" t="s">
        <v>45</v>
      </c>
      <c r="AT20" s="365" t="s">
        <v>45</v>
      </c>
      <c r="AU20" s="366" t="s">
        <v>45</v>
      </c>
      <c r="AV20" s="366" t="s">
        <v>45</v>
      </c>
      <c r="AW20" s="367" t="s">
        <v>45</v>
      </c>
      <c r="AX20" s="365" t="s">
        <v>45</v>
      </c>
      <c r="AY20" s="366" t="s">
        <v>45</v>
      </c>
      <c r="AZ20" s="366" t="s">
        <v>45</v>
      </c>
      <c r="BA20" s="367" t="s">
        <v>45</v>
      </c>
      <c r="BB20" s="414"/>
      <c r="BC20" s="417" t="s">
        <v>48</v>
      </c>
      <c r="BD20" s="418">
        <f>COUNTBLANK(B20:BA20)</f>
        <v>21</v>
      </c>
      <c r="BE20" s="432">
        <f>COUNTIF(B20:BA20,"С")</f>
        <v>4</v>
      </c>
      <c r="BF20" s="432">
        <f>COUNTIF(B20:BA20,"А")</f>
        <v>0</v>
      </c>
      <c r="BG20" s="432">
        <f>COUNTIF(B20:BA20,"Н")</f>
        <v>4</v>
      </c>
      <c r="BH20" s="432">
        <f>COUNTIF(B20:BA20,"П")</f>
        <v>7</v>
      </c>
      <c r="BI20" s="432">
        <f>COUNTIF(B20:BA20,"Д")</f>
        <v>0</v>
      </c>
      <c r="BJ20" s="432">
        <f>COUNTIF(B20:BA20,"К")</f>
        <v>16</v>
      </c>
      <c r="BK20" s="433">
        <f>SUM(BD20:BJ20)</f>
        <v>52</v>
      </c>
    </row>
    <row r="21" ht="20.1" customHeight="1" spans="1:63">
      <c r="A21" s="368" t="s">
        <v>50</v>
      </c>
      <c r="B21" s="369"/>
      <c r="C21" s="370"/>
      <c r="D21" s="370"/>
      <c r="E21" s="371" t="s">
        <v>47</v>
      </c>
      <c r="F21" s="369" t="s">
        <v>47</v>
      </c>
      <c r="G21" s="370" t="s">
        <v>49</v>
      </c>
      <c r="H21" s="370" t="s">
        <v>49</v>
      </c>
      <c r="I21" s="370" t="s">
        <v>49</v>
      </c>
      <c r="J21" s="369" t="s">
        <v>49</v>
      </c>
      <c r="K21" s="370"/>
      <c r="L21" s="370"/>
      <c r="M21" s="370"/>
      <c r="N21" s="371"/>
      <c r="O21" s="369"/>
      <c r="P21" s="370"/>
      <c r="Q21" s="370"/>
      <c r="R21" s="371" t="s">
        <v>44</v>
      </c>
      <c r="S21" s="389" t="s">
        <v>44</v>
      </c>
      <c r="T21" s="390" t="s">
        <v>45</v>
      </c>
      <c r="U21" s="388" t="s">
        <v>45</v>
      </c>
      <c r="V21" s="369" t="s">
        <v>45</v>
      </c>
      <c r="W21" s="370" t="s">
        <v>45</v>
      </c>
      <c r="X21" s="369" t="s">
        <v>45</v>
      </c>
      <c r="Y21" s="370" t="s">
        <v>45</v>
      </c>
      <c r="Z21" s="370"/>
      <c r="AA21" s="371"/>
      <c r="AB21" s="369" t="s">
        <v>49</v>
      </c>
      <c r="AC21" s="399" t="s">
        <v>49</v>
      </c>
      <c r="AD21" s="399" t="s">
        <v>49</v>
      </c>
      <c r="AE21" s="400" t="s">
        <v>49</v>
      </c>
      <c r="AF21" s="401"/>
      <c r="AG21" s="399"/>
      <c r="AH21" s="399"/>
      <c r="AI21" s="399"/>
      <c r="AJ21" s="400"/>
      <c r="AK21" s="401"/>
      <c r="AL21" s="399"/>
      <c r="AM21" s="399"/>
      <c r="AN21" s="400" t="s">
        <v>44</v>
      </c>
      <c r="AO21" s="369" t="s">
        <v>44</v>
      </c>
      <c r="AP21" s="370" t="s">
        <v>51</v>
      </c>
      <c r="AQ21" s="370" t="s">
        <v>51</v>
      </c>
      <c r="AR21" s="370" t="s">
        <v>51</v>
      </c>
      <c r="AS21" s="371"/>
      <c r="AT21" s="369"/>
      <c r="AU21" s="370"/>
      <c r="AV21" s="370"/>
      <c r="AW21" s="371"/>
      <c r="AX21" s="369"/>
      <c r="AY21" s="370"/>
      <c r="AZ21" s="370"/>
      <c r="BA21" s="371"/>
      <c r="BB21" s="414"/>
      <c r="BC21" s="419" t="s">
        <v>50</v>
      </c>
      <c r="BD21" s="420">
        <f>COUNTBLANK(B21:AQ21)</f>
        <v>20</v>
      </c>
      <c r="BE21" s="434">
        <f>COUNTIF(B21:BA21,"С")</f>
        <v>4</v>
      </c>
      <c r="BF21" s="434">
        <f>COUNTIF(B21:BA21,"А")</f>
        <v>3</v>
      </c>
      <c r="BG21" s="434">
        <f>COUNTIF(B21:BA21,"Н")</f>
        <v>2</v>
      </c>
      <c r="BH21" s="434">
        <f>COUNTIF(B21:BA21,"П")</f>
        <v>8</v>
      </c>
      <c r="BI21" s="434">
        <f>COUNTIF(B21:BA21,"Д")</f>
        <v>0</v>
      </c>
      <c r="BJ21" s="434">
        <f>COUNTIF(B21:BA21,"К")</f>
        <v>6</v>
      </c>
      <c r="BK21" s="435">
        <f>SUM(BD21:BJ21)</f>
        <v>43</v>
      </c>
    </row>
    <row r="22" ht="16.35" spans="55:63">
      <c r="BC22" s="421" t="s">
        <v>52</v>
      </c>
      <c r="BD22" s="420">
        <f>SUM(BD18:BD21)</f>
        <v>103</v>
      </c>
      <c r="BE22" s="420">
        <f t="shared" ref="BE22:BK22" si="0">SUM(BE18:BE21)</f>
        <v>18</v>
      </c>
      <c r="BF22" s="420">
        <f t="shared" si="0"/>
        <v>3</v>
      </c>
      <c r="BG22" s="420">
        <f t="shared" si="0"/>
        <v>8</v>
      </c>
      <c r="BH22" s="420">
        <f t="shared" si="0"/>
        <v>15</v>
      </c>
      <c r="BI22" s="420">
        <f t="shared" si="0"/>
        <v>0</v>
      </c>
      <c r="BJ22" s="420">
        <f t="shared" si="0"/>
        <v>52</v>
      </c>
      <c r="BK22" s="436">
        <f t="shared" si="0"/>
        <v>199</v>
      </c>
    </row>
    <row r="23" spans="1:5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</row>
    <row r="24" s="343" customFormat="1" ht="18.75" customHeight="1" spans="1:63">
      <c r="A24" s="372" t="s">
        <v>53</v>
      </c>
      <c r="B24" s="373"/>
      <c r="C24" s="373"/>
      <c r="D24" s="373"/>
      <c r="E24" s="374"/>
      <c r="F24" s="375" t="s">
        <v>54</v>
      </c>
      <c r="G24" s="375"/>
      <c r="H24" s="375"/>
      <c r="I24" s="375"/>
      <c r="J24" s="373"/>
      <c r="K24" s="379" t="s">
        <v>44</v>
      </c>
      <c r="L24" s="375" t="s">
        <v>55</v>
      </c>
      <c r="M24" s="375"/>
      <c r="N24" s="375"/>
      <c r="O24" s="375"/>
      <c r="P24" s="375"/>
      <c r="Q24" s="373"/>
      <c r="R24" s="392" t="s">
        <v>47</v>
      </c>
      <c r="S24" s="375" t="s">
        <v>56</v>
      </c>
      <c r="T24" s="375"/>
      <c r="U24" s="375"/>
      <c r="V24" s="375"/>
      <c r="W24" s="375"/>
      <c r="X24" s="373"/>
      <c r="Y24" s="392" t="s">
        <v>49</v>
      </c>
      <c r="Z24" s="375" t="s">
        <v>57</v>
      </c>
      <c r="AA24" s="375"/>
      <c r="AB24" s="375"/>
      <c r="AC24" s="375"/>
      <c r="AD24" s="375"/>
      <c r="AE24" s="373"/>
      <c r="AF24" s="392" t="s">
        <v>51</v>
      </c>
      <c r="AG24" s="403" t="s">
        <v>58</v>
      </c>
      <c r="AH24" s="403"/>
      <c r="AI24" s="403"/>
      <c r="AJ24" s="403"/>
      <c r="AK24" s="403"/>
      <c r="AL24" s="403"/>
      <c r="AM24" s="375"/>
      <c r="AN24" s="392" t="s">
        <v>59</v>
      </c>
      <c r="AO24" s="403" t="s">
        <v>60</v>
      </c>
      <c r="AP24" s="403"/>
      <c r="AQ24" s="403"/>
      <c r="AR24" s="403"/>
      <c r="AS24" s="403"/>
      <c r="AT24" s="403"/>
      <c r="AU24" s="21"/>
      <c r="AV24" s="392" t="s">
        <v>45</v>
      </c>
      <c r="AW24" s="403" t="s">
        <v>41</v>
      </c>
      <c r="AX24" s="403"/>
      <c r="AY24" s="403"/>
      <c r="AZ24" s="403"/>
      <c r="BA24" s="403"/>
      <c r="BB24" s="407"/>
      <c r="BC24" s="422"/>
      <c r="BD24" s="422"/>
      <c r="BE24" s="422"/>
      <c r="BF24" s="422"/>
      <c r="BG24" s="422"/>
      <c r="BH24" s="422"/>
      <c r="BI24" s="422"/>
      <c r="BJ24" s="422"/>
      <c r="BK24" s="422"/>
    </row>
    <row r="25" s="344" customFormat="1" ht="21" spans="1:63">
      <c r="A25" s="376"/>
      <c r="B25" s="376"/>
      <c r="C25" s="376"/>
      <c r="D25" s="376"/>
      <c r="E25" s="376"/>
      <c r="F25" s="375"/>
      <c r="G25" s="375"/>
      <c r="H25" s="375"/>
      <c r="I25" s="375"/>
      <c r="J25" s="376"/>
      <c r="K25" s="376"/>
      <c r="L25" s="375"/>
      <c r="M25" s="375"/>
      <c r="N25" s="375"/>
      <c r="O25" s="375"/>
      <c r="P25" s="375"/>
      <c r="Q25" s="376"/>
      <c r="R25" s="376"/>
      <c r="S25" s="375"/>
      <c r="T25" s="375"/>
      <c r="U25" s="375"/>
      <c r="V25" s="375"/>
      <c r="W25" s="375"/>
      <c r="X25" s="376"/>
      <c r="Y25" s="376"/>
      <c r="Z25" s="375"/>
      <c r="AA25" s="375"/>
      <c r="AB25" s="375"/>
      <c r="AC25" s="375"/>
      <c r="AD25" s="375"/>
      <c r="AE25" s="376"/>
      <c r="AF25" s="376"/>
      <c r="AG25" s="403"/>
      <c r="AH25" s="403"/>
      <c r="AI25" s="403"/>
      <c r="AJ25" s="403"/>
      <c r="AK25" s="403"/>
      <c r="AL25" s="403"/>
      <c r="AM25" s="375"/>
      <c r="AN25" s="376"/>
      <c r="AO25" s="403"/>
      <c r="AP25" s="403"/>
      <c r="AQ25" s="403"/>
      <c r="AR25" s="403"/>
      <c r="AS25" s="403"/>
      <c r="AT25" s="403"/>
      <c r="AU25" s="376"/>
      <c r="AV25" s="376"/>
      <c r="AW25" s="403"/>
      <c r="AX25" s="403"/>
      <c r="AY25" s="403"/>
      <c r="AZ25" s="403"/>
      <c r="BA25" s="403"/>
      <c r="BB25" s="407"/>
      <c r="BC25" s="423"/>
      <c r="BD25" s="423"/>
      <c r="BE25" s="423"/>
      <c r="BF25" s="423"/>
      <c r="BG25" s="423"/>
      <c r="BH25" s="423"/>
      <c r="BI25" s="423"/>
      <c r="BJ25" s="423"/>
      <c r="BK25" s="423"/>
    </row>
  </sheetData>
  <sheetProtection deleteRows="0"/>
  <customSheetViews>
    <customSheetView guid="{791DB74A-D72A-4A24-8E5B-5C9CCB5308F6}" scale="70" showPageBreaks="1" fitToPage="1">
      <selection activeCell="A15" sqref="A15:BA15"/>
      <pageMargins left="0.31496062992126" right="0.31496062992126" top="0.748031496062992" bottom="0.748031496062992" header="0.31496062992126" footer="0.31496062992126"/>
      <printOptions horizontalCentered="1"/>
      <pageSetup paperSize="9" scale="37" orientation="portrait"/>
      <headerFooter/>
    </customSheetView>
  </customSheetViews>
  <mergeCells count="53">
    <mergeCell ref="A2:BK2"/>
    <mergeCell ref="A3:BK3"/>
    <mergeCell ref="A4:BK4"/>
    <mergeCell ref="A5:BK5"/>
    <mergeCell ref="S7:AA7"/>
    <mergeCell ref="AB7:AU7"/>
    <mergeCell ref="AX7:BE7"/>
    <mergeCell ref="BF7:BK7"/>
    <mergeCell ref="S8:AA8"/>
    <mergeCell ref="AB8:AU8"/>
    <mergeCell ref="AX8:BE8"/>
    <mergeCell ref="BF8:BK8"/>
    <mergeCell ref="S9:AA9"/>
    <mergeCell ref="AB9:AU9"/>
    <mergeCell ref="AX9:BE9"/>
    <mergeCell ref="BF9:BK9"/>
    <mergeCell ref="S10:AA10"/>
    <mergeCell ref="AB10:AU10"/>
    <mergeCell ref="AX10:BE10"/>
    <mergeCell ref="BF10:BK10"/>
    <mergeCell ref="S11:AA11"/>
    <mergeCell ref="AB11:BK11"/>
    <mergeCell ref="A14:BA14"/>
    <mergeCell ref="BC14:BK14"/>
    <mergeCell ref="B16:E16"/>
    <mergeCell ref="F16:J16"/>
    <mergeCell ref="K16:N16"/>
    <mergeCell ref="O16:S16"/>
    <mergeCell ref="T16:W16"/>
    <mergeCell ref="X16:AA16"/>
    <mergeCell ref="AB16:AE16"/>
    <mergeCell ref="AF16:AJ16"/>
    <mergeCell ref="AK16:AN16"/>
    <mergeCell ref="AO16:AR16"/>
    <mergeCell ref="AS16:AW16"/>
    <mergeCell ref="AX16:BA16"/>
    <mergeCell ref="A16:A17"/>
    <mergeCell ref="BC16:BC17"/>
    <mergeCell ref="BD16:BD17"/>
    <mergeCell ref="BE16:BE17"/>
    <mergeCell ref="BF16:BF17"/>
    <mergeCell ref="BG16:BG17"/>
    <mergeCell ref="BH16:BH17"/>
    <mergeCell ref="BI16:BI17"/>
    <mergeCell ref="BJ16:BJ17"/>
    <mergeCell ref="BK16:BK17"/>
    <mergeCell ref="AO24:AT25"/>
    <mergeCell ref="F24:I25"/>
    <mergeCell ref="L24:P25"/>
    <mergeCell ref="S24:W25"/>
    <mergeCell ref="AW24:BA25"/>
    <mergeCell ref="Z24:AD25"/>
    <mergeCell ref="AG24:AL25"/>
  </mergeCells>
  <printOptions horizontalCentered="1"/>
  <pageMargins left="0.393700787401575" right="0.393700787401575" top="0.393700787401575" bottom="0.393700787401575" header="0.511811023622047" footer="0.511811023622047"/>
  <pageSetup paperSize="9" scale="36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Z86"/>
  <sheetViews>
    <sheetView view="pageBreakPreview" zoomScale="53" zoomScaleNormal="85" topLeftCell="C1" workbookViewId="0">
      <pane ySplit="8" topLeftCell="A72" activePane="bottomLeft" state="frozen"/>
      <selection/>
      <selection pane="bottomLeft" activeCell="Z97" sqref="Z97"/>
    </sheetView>
  </sheetViews>
  <sheetFormatPr defaultColWidth="9.11111111111111" defaultRowHeight="13.8"/>
  <cols>
    <col min="1" max="1" width="12.6666666666667" style="117" customWidth="1"/>
    <col min="2" max="2" width="80.6666666666667" style="117" customWidth="1"/>
    <col min="3" max="8" width="2.33333333333333" style="117" customWidth="1"/>
    <col min="9" max="9" width="4.66666666666667" style="117" customWidth="1"/>
    <col min="10" max="10" width="7.88888888888889" style="118" customWidth="1"/>
    <col min="11" max="11" width="6.66666666666667" style="117" customWidth="1"/>
    <col min="12" max="12" width="8.88888888888889" style="118" customWidth="1"/>
    <col min="13" max="13" width="6.66666666666667" style="118" customWidth="1"/>
    <col min="14" max="14" width="7.66666666666667" style="118" customWidth="1"/>
    <col min="15" max="15" width="6.66666666666667" style="118" customWidth="1"/>
    <col min="16" max="16" width="8.11111111111111" style="118" customWidth="1"/>
    <col min="17" max="23" width="6.33333333333333" style="115" customWidth="1"/>
    <col min="24" max="24" width="6.33333333333333" style="117" customWidth="1"/>
    <col min="25" max="16384" width="9.11111111111111" style="117"/>
  </cols>
  <sheetData>
    <row r="1" ht="45" customHeight="1" spans="1:24">
      <c r="A1" s="119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267"/>
    </row>
    <row r="2" ht="15.75" customHeight="1" spans="1:24">
      <c r="A2" s="121" t="s">
        <v>62</v>
      </c>
      <c r="B2" s="122" t="s">
        <v>63</v>
      </c>
      <c r="C2" s="123" t="s">
        <v>64</v>
      </c>
      <c r="D2" s="124"/>
      <c r="E2" s="124"/>
      <c r="F2" s="124"/>
      <c r="G2" s="124"/>
      <c r="H2" s="124"/>
      <c r="I2" s="208"/>
      <c r="J2" s="209" t="s">
        <v>65</v>
      </c>
      <c r="K2" s="210"/>
      <c r="L2" s="210"/>
      <c r="M2" s="210"/>
      <c r="N2" s="210"/>
      <c r="O2" s="210"/>
      <c r="P2" s="211"/>
      <c r="Q2" s="209" t="s">
        <v>66</v>
      </c>
      <c r="R2" s="210"/>
      <c r="S2" s="210"/>
      <c r="T2" s="210"/>
      <c r="U2" s="210"/>
      <c r="V2" s="210"/>
      <c r="W2" s="210"/>
      <c r="X2" s="211"/>
    </row>
    <row r="3" ht="15.75" customHeight="1" spans="1:24">
      <c r="A3" s="125"/>
      <c r="B3" s="126"/>
      <c r="C3" s="127"/>
      <c r="D3" s="128"/>
      <c r="E3" s="128"/>
      <c r="F3" s="128"/>
      <c r="G3" s="128"/>
      <c r="H3" s="128"/>
      <c r="I3" s="212"/>
      <c r="J3" s="213" t="s">
        <v>67</v>
      </c>
      <c r="K3" s="214" t="s">
        <v>68</v>
      </c>
      <c r="L3" s="215" t="s">
        <v>69</v>
      </c>
      <c r="M3" s="216" t="s">
        <v>70</v>
      </c>
      <c r="N3" s="217"/>
      <c r="O3" s="218"/>
      <c r="P3" s="219" t="s">
        <v>71</v>
      </c>
      <c r="Q3" s="268" t="s">
        <v>72</v>
      </c>
      <c r="R3" s="269"/>
      <c r="S3" s="269" t="s">
        <v>73</v>
      </c>
      <c r="T3" s="269"/>
      <c r="U3" s="269" t="s">
        <v>74</v>
      </c>
      <c r="V3" s="269"/>
      <c r="W3" s="269" t="s">
        <v>75</v>
      </c>
      <c r="X3" s="270"/>
    </row>
    <row r="4" ht="15.75" customHeight="1" spans="1:24">
      <c r="A4" s="125"/>
      <c r="B4" s="126"/>
      <c r="C4" s="129" t="s">
        <v>76</v>
      </c>
      <c r="D4" s="130"/>
      <c r="E4" s="130"/>
      <c r="F4" s="130" t="s">
        <v>77</v>
      </c>
      <c r="G4" s="130"/>
      <c r="H4" s="130"/>
      <c r="I4" s="220" t="s">
        <v>78</v>
      </c>
      <c r="J4" s="213"/>
      <c r="K4" s="214"/>
      <c r="L4" s="221"/>
      <c r="M4" s="222" t="s">
        <v>79</v>
      </c>
      <c r="N4" s="223" t="s">
        <v>80</v>
      </c>
      <c r="O4" s="222" t="s">
        <v>81</v>
      </c>
      <c r="P4" s="224"/>
      <c r="Q4" s="268">
        <v>1</v>
      </c>
      <c r="R4" s="269">
        <v>2</v>
      </c>
      <c r="S4" s="269">
        <v>3</v>
      </c>
      <c r="T4" s="269">
        <v>4</v>
      </c>
      <c r="U4" s="269">
        <v>5</v>
      </c>
      <c r="V4" s="269">
        <v>6</v>
      </c>
      <c r="W4" s="269">
        <v>7</v>
      </c>
      <c r="X4" s="270">
        <v>8</v>
      </c>
    </row>
    <row r="5" ht="14.25" customHeight="1" spans="1:24">
      <c r="A5" s="125"/>
      <c r="B5" s="126"/>
      <c r="C5" s="129"/>
      <c r="D5" s="130"/>
      <c r="E5" s="130"/>
      <c r="F5" s="130"/>
      <c r="G5" s="130"/>
      <c r="H5" s="130"/>
      <c r="I5" s="220"/>
      <c r="J5" s="213"/>
      <c r="K5" s="214"/>
      <c r="L5" s="221"/>
      <c r="M5" s="222"/>
      <c r="N5" s="223"/>
      <c r="O5" s="222"/>
      <c r="P5" s="224"/>
      <c r="Q5" s="271" t="s">
        <v>82</v>
      </c>
      <c r="R5" s="272"/>
      <c r="S5" s="272"/>
      <c r="T5" s="272"/>
      <c r="U5" s="272"/>
      <c r="V5" s="272"/>
      <c r="W5" s="272"/>
      <c r="X5" s="273"/>
    </row>
    <row r="6" ht="14.25" customHeight="1" spans="1:24">
      <c r="A6" s="125"/>
      <c r="B6" s="126"/>
      <c r="C6" s="129"/>
      <c r="D6" s="130"/>
      <c r="E6" s="130"/>
      <c r="F6" s="130"/>
      <c r="G6" s="130"/>
      <c r="H6" s="130"/>
      <c r="I6" s="220"/>
      <c r="J6" s="213"/>
      <c r="K6" s="214"/>
      <c r="L6" s="221"/>
      <c r="M6" s="222"/>
      <c r="N6" s="223"/>
      <c r="O6" s="222"/>
      <c r="P6" s="224"/>
      <c r="Q6" s="274">
        <v>15</v>
      </c>
      <c r="R6" s="275">
        <v>15</v>
      </c>
      <c r="S6" s="275">
        <v>15</v>
      </c>
      <c r="T6" s="275">
        <v>15</v>
      </c>
      <c r="U6" s="275">
        <v>15</v>
      </c>
      <c r="V6" s="275">
        <v>15</v>
      </c>
      <c r="W6" s="275">
        <v>15</v>
      </c>
      <c r="X6" s="276">
        <v>15</v>
      </c>
    </row>
    <row r="7" ht="52.5" customHeight="1" spans="1:24">
      <c r="A7" s="131"/>
      <c r="B7" s="132"/>
      <c r="C7" s="133"/>
      <c r="D7" s="134"/>
      <c r="E7" s="134"/>
      <c r="F7" s="134"/>
      <c r="G7" s="134"/>
      <c r="H7" s="134"/>
      <c r="I7" s="225"/>
      <c r="J7" s="226"/>
      <c r="K7" s="227"/>
      <c r="L7" s="228"/>
      <c r="M7" s="229"/>
      <c r="N7" s="230"/>
      <c r="O7" s="229"/>
      <c r="P7" s="231"/>
      <c r="Q7" s="277" t="s">
        <v>83</v>
      </c>
      <c r="R7" s="278"/>
      <c r="S7" s="278"/>
      <c r="T7" s="278"/>
      <c r="U7" s="278"/>
      <c r="V7" s="278"/>
      <c r="W7" s="278"/>
      <c r="X7" s="279"/>
    </row>
    <row r="8" ht="20.1" customHeight="1" spans="1:24">
      <c r="A8" s="135">
        <v>1</v>
      </c>
      <c r="B8" s="136">
        <v>2</v>
      </c>
      <c r="C8" s="137">
        <v>3</v>
      </c>
      <c r="D8" s="138"/>
      <c r="E8" s="139"/>
      <c r="F8" s="136">
        <v>4</v>
      </c>
      <c r="G8" s="138"/>
      <c r="H8" s="139"/>
      <c r="I8" s="232">
        <v>5</v>
      </c>
      <c r="J8" s="233">
        <v>6</v>
      </c>
      <c r="K8" s="234">
        <v>7</v>
      </c>
      <c r="L8" s="235">
        <v>8</v>
      </c>
      <c r="M8" s="235">
        <v>9</v>
      </c>
      <c r="N8" s="235">
        <v>10</v>
      </c>
      <c r="O8" s="235">
        <v>11</v>
      </c>
      <c r="P8" s="236">
        <v>12</v>
      </c>
      <c r="Q8" s="139">
        <v>13</v>
      </c>
      <c r="R8" s="234">
        <v>14</v>
      </c>
      <c r="S8" s="234">
        <v>15</v>
      </c>
      <c r="T8" s="234">
        <v>16</v>
      </c>
      <c r="U8" s="234">
        <v>17</v>
      </c>
      <c r="V8" s="234">
        <v>18</v>
      </c>
      <c r="W8" s="234">
        <v>19</v>
      </c>
      <c r="X8" s="232">
        <v>20</v>
      </c>
    </row>
    <row r="9" ht="22.2" customHeight="1" spans="1:24">
      <c r="A9" s="140" t="s">
        <v>84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280"/>
    </row>
    <row r="10" s="109" customFormat="1" ht="25.95" customHeight="1" spans="1:24">
      <c r="A10" s="142" t="s">
        <v>85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281"/>
    </row>
    <row r="11" s="110" customFormat="1" ht="24.9" customHeight="1" spans="1:26">
      <c r="A11" s="144" t="s">
        <v>86</v>
      </c>
      <c r="B11" s="145" t="s">
        <v>87</v>
      </c>
      <c r="C11" s="146"/>
      <c r="D11" s="146"/>
      <c r="E11" s="147"/>
      <c r="F11" s="148"/>
      <c r="G11" s="146">
        <v>1</v>
      </c>
      <c r="H11" s="147"/>
      <c r="I11" s="162"/>
      <c r="J11" s="237">
        <f t="shared" ref="J11:J18" si="0">K11*30</f>
        <v>90</v>
      </c>
      <c r="K11" s="238">
        <f t="shared" ref="K11:K18" si="1">SUM(Q11:X11)</f>
        <v>3</v>
      </c>
      <c r="L11" s="238">
        <v>18</v>
      </c>
      <c r="M11" s="239">
        <v>6</v>
      </c>
      <c r="N11" s="239">
        <v>12</v>
      </c>
      <c r="O11" s="239"/>
      <c r="P11" s="240">
        <f t="shared" ref="P11:P18" si="2">J11-L11</f>
        <v>72</v>
      </c>
      <c r="Q11" s="237">
        <v>3</v>
      </c>
      <c r="R11" s="238"/>
      <c r="S11" s="238"/>
      <c r="T11" s="238"/>
      <c r="U11" s="238"/>
      <c r="V11" s="238"/>
      <c r="W11" s="238"/>
      <c r="X11" s="250"/>
      <c r="Y11" s="111"/>
      <c r="Z11" s="111"/>
    </row>
    <row r="12" s="111" customFormat="1" ht="24.9" customHeight="1" spans="1:24">
      <c r="A12" s="144" t="s">
        <v>88</v>
      </c>
      <c r="B12" s="149" t="s">
        <v>89</v>
      </c>
      <c r="C12" s="146"/>
      <c r="D12" s="146"/>
      <c r="E12" s="147"/>
      <c r="F12" s="148"/>
      <c r="G12" s="146">
        <v>1</v>
      </c>
      <c r="H12" s="147"/>
      <c r="I12" s="162"/>
      <c r="J12" s="237">
        <f t="shared" si="0"/>
        <v>120</v>
      </c>
      <c r="K12" s="238">
        <f t="shared" si="1"/>
        <v>4</v>
      </c>
      <c r="L12" s="238">
        <v>24</v>
      </c>
      <c r="M12" s="239">
        <v>8</v>
      </c>
      <c r="N12" s="239">
        <v>16</v>
      </c>
      <c r="O12" s="239"/>
      <c r="P12" s="240">
        <f t="shared" si="2"/>
        <v>96</v>
      </c>
      <c r="Q12" s="237">
        <v>4</v>
      </c>
      <c r="R12" s="238"/>
      <c r="S12" s="238"/>
      <c r="T12" s="238"/>
      <c r="U12" s="238"/>
      <c r="V12" s="238"/>
      <c r="W12" s="238"/>
      <c r="X12" s="250"/>
    </row>
    <row r="13" s="111" customFormat="1" ht="24.9" customHeight="1" spans="1:24">
      <c r="A13" s="144" t="s">
        <v>90</v>
      </c>
      <c r="B13" s="149" t="s">
        <v>91</v>
      </c>
      <c r="C13" s="146"/>
      <c r="D13" s="146"/>
      <c r="E13" s="147"/>
      <c r="F13" s="148"/>
      <c r="G13" s="146">
        <v>1</v>
      </c>
      <c r="H13" s="147"/>
      <c r="I13" s="162"/>
      <c r="J13" s="237">
        <f t="shared" si="0"/>
        <v>90</v>
      </c>
      <c r="K13" s="238">
        <f t="shared" si="1"/>
        <v>3</v>
      </c>
      <c r="L13" s="238">
        <v>18</v>
      </c>
      <c r="M13" s="239">
        <v>6</v>
      </c>
      <c r="N13" s="239">
        <v>12</v>
      </c>
      <c r="O13" s="239"/>
      <c r="P13" s="240">
        <f t="shared" si="2"/>
        <v>72</v>
      </c>
      <c r="Q13" s="237">
        <v>3</v>
      </c>
      <c r="R13" s="238"/>
      <c r="S13" s="238"/>
      <c r="T13" s="238"/>
      <c r="U13" s="238"/>
      <c r="V13" s="238"/>
      <c r="W13" s="238"/>
      <c r="X13" s="250"/>
    </row>
    <row r="14" s="111" customFormat="1" ht="24.9" customHeight="1" spans="1:24">
      <c r="A14" s="144" t="s">
        <v>92</v>
      </c>
      <c r="B14" s="149" t="s">
        <v>93</v>
      </c>
      <c r="C14" s="146"/>
      <c r="D14" s="146"/>
      <c r="E14" s="147"/>
      <c r="F14" s="148"/>
      <c r="G14" s="146">
        <v>3</v>
      </c>
      <c r="H14" s="147"/>
      <c r="I14" s="162"/>
      <c r="J14" s="237">
        <f t="shared" si="0"/>
        <v>90</v>
      </c>
      <c r="K14" s="238">
        <f t="shared" si="1"/>
        <v>3</v>
      </c>
      <c r="L14" s="238">
        <v>18</v>
      </c>
      <c r="M14" s="239">
        <v>6</v>
      </c>
      <c r="N14" s="239">
        <v>12</v>
      </c>
      <c r="O14" s="239"/>
      <c r="P14" s="240">
        <f t="shared" si="2"/>
        <v>72</v>
      </c>
      <c r="Q14" s="237"/>
      <c r="R14" s="238"/>
      <c r="S14" s="238">
        <v>3</v>
      </c>
      <c r="T14" s="238"/>
      <c r="U14" s="238"/>
      <c r="V14" s="238"/>
      <c r="W14" s="238"/>
      <c r="X14" s="250"/>
    </row>
    <row r="15" s="111" customFormat="1" ht="24.9" customHeight="1" spans="1:24">
      <c r="A15" s="144" t="s">
        <v>94</v>
      </c>
      <c r="B15" s="149" t="s">
        <v>95</v>
      </c>
      <c r="C15" s="146"/>
      <c r="D15" s="146"/>
      <c r="E15" s="147"/>
      <c r="F15" s="148">
        <v>2</v>
      </c>
      <c r="G15" s="146">
        <v>4</v>
      </c>
      <c r="H15" s="147"/>
      <c r="I15" s="162"/>
      <c r="J15" s="237">
        <f t="shared" si="0"/>
        <v>360</v>
      </c>
      <c r="K15" s="238">
        <f t="shared" si="1"/>
        <v>12</v>
      </c>
      <c r="L15" s="238">
        <v>72</v>
      </c>
      <c r="M15" s="239"/>
      <c r="N15" s="239">
        <v>72</v>
      </c>
      <c r="O15" s="239"/>
      <c r="P15" s="240">
        <f t="shared" si="2"/>
        <v>288</v>
      </c>
      <c r="Q15" s="237">
        <v>3</v>
      </c>
      <c r="R15" s="238">
        <v>3</v>
      </c>
      <c r="S15" s="238">
        <v>3</v>
      </c>
      <c r="T15" s="238">
        <v>3</v>
      </c>
      <c r="U15" s="238"/>
      <c r="V15" s="238"/>
      <c r="W15" s="238"/>
      <c r="X15" s="250"/>
    </row>
    <row r="16" s="111" customFormat="1" ht="24.9" customHeight="1" spans="1:24">
      <c r="A16" s="144" t="s">
        <v>96</v>
      </c>
      <c r="B16" s="149" t="s">
        <v>97</v>
      </c>
      <c r="C16" s="146"/>
      <c r="D16" s="146"/>
      <c r="E16" s="147"/>
      <c r="F16" s="148">
        <v>2</v>
      </c>
      <c r="G16" s="146">
        <v>4</v>
      </c>
      <c r="H16" s="147"/>
      <c r="I16" s="162"/>
      <c r="J16" s="237">
        <f t="shared" si="0"/>
        <v>240</v>
      </c>
      <c r="K16" s="238">
        <f t="shared" si="1"/>
        <v>8</v>
      </c>
      <c r="L16" s="238">
        <v>56</v>
      </c>
      <c r="M16" s="239"/>
      <c r="N16" s="239">
        <v>56</v>
      </c>
      <c r="O16" s="239"/>
      <c r="P16" s="240">
        <f t="shared" si="2"/>
        <v>184</v>
      </c>
      <c r="Q16" s="237">
        <v>2</v>
      </c>
      <c r="R16" s="238">
        <v>2</v>
      </c>
      <c r="S16" s="238">
        <v>2</v>
      </c>
      <c r="T16" s="238">
        <v>2</v>
      </c>
      <c r="U16" s="238"/>
      <c r="V16" s="238"/>
      <c r="W16" s="238"/>
      <c r="X16" s="250"/>
    </row>
    <row r="17" s="111" customFormat="1" ht="24.9" customHeight="1" spans="1:24">
      <c r="A17" s="144" t="s">
        <v>98</v>
      </c>
      <c r="B17" s="149" t="s">
        <v>99</v>
      </c>
      <c r="C17" s="146"/>
      <c r="D17" s="146"/>
      <c r="E17" s="147"/>
      <c r="F17" s="148"/>
      <c r="G17" s="146">
        <v>3</v>
      </c>
      <c r="H17" s="147"/>
      <c r="I17" s="162"/>
      <c r="J17" s="237">
        <f t="shared" si="0"/>
        <v>90</v>
      </c>
      <c r="K17" s="238">
        <f t="shared" si="1"/>
        <v>3</v>
      </c>
      <c r="L17" s="238">
        <v>18</v>
      </c>
      <c r="M17" s="239">
        <v>6</v>
      </c>
      <c r="N17" s="239">
        <v>12</v>
      </c>
      <c r="O17" s="239"/>
      <c r="P17" s="240">
        <f t="shared" si="2"/>
        <v>72</v>
      </c>
      <c r="Q17" s="237"/>
      <c r="R17" s="238"/>
      <c r="S17" s="282">
        <v>3</v>
      </c>
      <c r="T17" s="282"/>
      <c r="U17" s="238"/>
      <c r="V17" s="238"/>
      <c r="W17" s="238"/>
      <c r="X17" s="250"/>
    </row>
    <row r="18" s="111" customFormat="1" ht="24.9" customHeight="1" spans="1:24">
      <c r="A18" s="144" t="s">
        <v>100</v>
      </c>
      <c r="B18" s="149" t="s">
        <v>101</v>
      </c>
      <c r="C18" s="146"/>
      <c r="D18" s="146"/>
      <c r="E18" s="147"/>
      <c r="F18" s="148"/>
      <c r="G18" s="146">
        <v>2</v>
      </c>
      <c r="H18" s="147"/>
      <c r="I18" s="162"/>
      <c r="J18" s="237">
        <f t="shared" si="0"/>
        <v>90</v>
      </c>
      <c r="K18" s="238">
        <f t="shared" si="1"/>
        <v>3</v>
      </c>
      <c r="L18" s="238">
        <v>12</v>
      </c>
      <c r="M18" s="239">
        <v>4</v>
      </c>
      <c r="N18" s="239">
        <v>8</v>
      </c>
      <c r="O18" s="239"/>
      <c r="P18" s="240">
        <f t="shared" si="2"/>
        <v>78</v>
      </c>
      <c r="Q18" s="237"/>
      <c r="R18" s="238">
        <v>3</v>
      </c>
      <c r="S18" s="282"/>
      <c r="T18" s="282"/>
      <c r="U18" s="238"/>
      <c r="V18" s="238"/>
      <c r="W18" s="238"/>
      <c r="X18" s="250"/>
    </row>
    <row r="19" s="112" customFormat="1" ht="21" customHeight="1" spans="1:26">
      <c r="A19" s="150" t="s">
        <v>102</v>
      </c>
      <c r="B19" s="151"/>
      <c r="C19" s="152"/>
      <c r="D19" s="152"/>
      <c r="E19" s="153"/>
      <c r="F19" s="154"/>
      <c r="G19" s="152"/>
      <c r="H19" s="153"/>
      <c r="I19" s="241"/>
      <c r="J19" s="242">
        <f t="shared" ref="J19:X19" si="3">SUM(J11:J18)</f>
        <v>1170</v>
      </c>
      <c r="K19" s="243">
        <f t="shared" si="3"/>
        <v>39</v>
      </c>
      <c r="L19" s="243">
        <f t="shared" si="3"/>
        <v>236</v>
      </c>
      <c r="M19" s="243">
        <f t="shared" si="3"/>
        <v>36</v>
      </c>
      <c r="N19" s="243">
        <f t="shared" si="3"/>
        <v>200</v>
      </c>
      <c r="O19" s="243">
        <f t="shared" si="3"/>
        <v>0</v>
      </c>
      <c r="P19" s="244">
        <f t="shared" si="3"/>
        <v>934</v>
      </c>
      <c r="Q19" s="242">
        <f t="shared" si="3"/>
        <v>15</v>
      </c>
      <c r="R19" s="243">
        <f t="shared" si="3"/>
        <v>8</v>
      </c>
      <c r="S19" s="243">
        <f t="shared" si="3"/>
        <v>11</v>
      </c>
      <c r="T19" s="243">
        <f t="shared" si="3"/>
        <v>5</v>
      </c>
      <c r="U19" s="243">
        <f t="shared" si="3"/>
        <v>0</v>
      </c>
      <c r="V19" s="243">
        <f t="shared" si="3"/>
        <v>0</v>
      </c>
      <c r="W19" s="243">
        <f t="shared" si="3"/>
        <v>0</v>
      </c>
      <c r="X19" s="247">
        <f t="shared" si="3"/>
        <v>0</v>
      </c>
      <c r="Y19" s="302"/>
      <c r="Z19" s="302"/>
    </row>
    <row r="20" s="113" customFormat="1" ht="7.2" customHeight="1" spans="1:24">
      <c r="A20" s="155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283"/>
    </row>
    <row r="21" s="113" customFormat="1" ht="27" customHeight="1" spans="1:24">
      <c r="A21" s="157" t="s">
        <v>103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284"/>
    </row>
    <row r="22" s="113" customFormat="1" ht="28.2" customHeight="1" spans="1:24">
      <c r="A22" s="159" t="s">
        <v>104</v>
      </c>
      <c r="B22" s="149" t="s">
        <v>105</v>
      </c>
      <c r="C22" s="160">
        <v>1</v>
      </c>
      <c r="D22" s="160">
        <v>2</v>
      </c>
      <c r="E22" s="161">
        <v>3</v>
      </c>
      <c r="F22" s="162"/>
      <c r="G22" s="160"/>
      <c r="H22" s="161"/>
      <c r="I22" s="162"/>
      <c r="J22" s="237">
        <f>K22*30</f>
        <v>330</v>
      </c>
      <c r="K22" s="238">
        <f>SUM(Q22:X22)</f>
        <v>11</v>
      </c>
      <c r="L22" s="239">
        <v>66</v>
      </c>
      <c r="M22" s="239">
        <v>22</v>
      </c>
      <c r="N22" s="239">
        <v>44</v>
      </c>
      <c r="O22" s="239"/>
      <c r="P22" s="240">
        <f>J22-L22</f>
        <v>264</v>
      </c>
      <c r="Q22" s="237">
        <v>5</v>
      </c>
      <c r="R22" s="238">
        <v>2</v>
      </c>
      <c r="S22" s="238">
        <v>4</v>
      </c>
      <c r="T22" s="238"/>
      <c r="U22" s="238"/>
      <c r="V22" s="238"/>
      <c r="W22" s="238"/>
      <c r="X22" s="250"/>
    </row>
    <row r="23" s="113" customFormat="1" ht="22.95" customHeight="1" spans="1:24">
      <c r="A23" s="159" t="s">
        <v>106</v>
      </c>
      <c r="B23" s="163" t="s">
        <v>107</v>
      </c>
      <c r="C23" s="160"/>
      <c r="D23" s="160">
        <v>2</v>
      </c>
      <c r="E23" s="161">
        <v>3</v>
      </c>
      <c r="F23" s="162"/>
      <c r="G23" s="160"/>
      <c r="H23" s="161"/>
      <c r="I23" s="162">
        <v>5</v>
      </c>
      <c r="J23" s="237">
        <f>K23*30</f>
        <v>360</v>
      </c>
      <c r="K23" s="238">
        <f>SUM(Q23:X23)</f>
        <v>12</v>
      </c>
      <c r="L23" s="239">
        <v>72</v>
      </c>
      <c r="M23" s="239">
        <v>24</v>
      </c>
      <c r="N23" s="239">
        <v>48</v>
      </c>
      <c r="O23" s="239"/>
      <c r="P23" s="240">
        <f t="shared" ref="P23:P27" si="4">J23-L23</f>
        <v>288</v>
      </c>
      <c r="Q23" s="237"/>
      <c r="R23" s="238">
        <v>5</v>
      </c>
      <c r="S23" s="238">
        <v>7</v>
      </c>
      <c r="T23" s="238"/>
      <c r="U23" s="238"/>
      <c r="V23" s="238"/>
      <c r="W23" s="238"/>
      <c r="X23" s="250"/>
    </row>
    <row r="24" s="113" customFormat="1" ht="24.6" customHeight="1" spans="1:24">
      <c r="A24" s="164" t="s">
        <v>108</v>
      </c>
      <c r="B24" s="163" t="s">
        <v>109</v>
      </c>
      <c r="C24" s="160"/>
      <c r="D24" s="160"/>
      <c r="E24" s="161"/>
      <c r="F24" s="162"/>
      <c r="G24" s="160"/>
      <c r="H24" s="161"/>
      <c r="I24" s="162"/>
      <c r="J24" s="237">
        <f>K24*30</f>
        <v>90</v>
      </c>
      <c r="K24" s="238">
        <v>3</v>
      </c>
      <c r="L24" s="238">
        <v>18</v>
      </c>
      <c r="M24" s="239">
        <v>6</v>
      </c>
      <c r="N24" s="239">
        <v>12</v>
      </c>
      <c r="O24" s="239"/>
      <c r="P24" s="240">
        <f t="shared" ref="P24" si="5">J24-L24</f>
        <v>72</v>
      </c>
      <c r="Q24" s="237"/>
      <c r="R24" s="238"/>
      <c r="S24" s="238"/>
      <c r="T24" s="238">
        <v>3</v>
      </c>
      <c r="U24" s="238"/>
      <c r="V24" s="238"/>
      <c r="W24" s="238"/>
      <c r="X24" s="250"/>
    </row>
    <row r="25" s="113" customFormat="1" ht="22.95" customHeight="1" spans="1:24">
      <c r="A25" s="164" t="s">
        <v>110</v>
      </c>
      <c r="B25" s="163" t="s">
        <v>111</v>
      </c>
      <c r="C25" s="160"/>
      <c r="D25" s="160">
        <v>3</v>
      </c>
      <c r="E25" s="161"/>
      <c r="F25" s="162"/>
      <c r="G25" s="160"/>
      <c r="H25" s="161"/>
      <c r="I25" s="162"/>
      <c r="J25" s="237">
        <f t="shared" ref="J25:J27" si="6">K25*30</f>
        <v>90</v>
      </c>
      <c r="K25" s="238">
        <v>3</v>
      </c>
      <c r="L25" s="238">
        <v>18</v>
      </c>
      <c r="M25" s="239">
        <v>6</v>
      </c>
      <c r="N25" s="239">
        <v>12</v>
      </c>
      <c r="O25" s="239"/>
      <c r="P25" s="240">
        <f t="shared" si="4"/>
        <v>72</v>
      </c>
      <c r="Q25" s="237"/>
      <c r="R25" s="238"/>
      <c r="S25" s="238">
        <v>3</v>
      </c>
      <c r="T25" s="238"/>
      <c r="U25" s="238"/>
      <c r="V25" s="238"/>
      <c r="W25" s="238"/>
      <c r="X25" s="250"/>
    </row>
    <row r="26" s="113" customFormat="1" ht="18" customHeight="1" spans="1:24">
      <c r="A26" s="159" t="s">
        <v>112</v>
      </c>
      <c r="B26" s="145" t="s">
        <v>113</v>
      </c>
      <c r="C26" s="160"/>
      <c r="D26" s="160"/>
      <c r="E26" s="161"/>
      <c r="F26" s="162"/>
      <c r="G26" s="160">
        <v>6</v>
      </c>
      <c r="H26" s="161"/>
      <c r="I26" s="162"/>
      <c r="J26" s="237">
        <f t="shared" si="6"/>
        <v>90</v>
      </c>
      <c r="K26" s="238">
        <f>SUM(Q26:X26)</f>
        <v>3</v>
      </c>
      <c r="L26" s="238">
        <v>18</v>
      </c>
      <c r="M26" s="239">
        <v>6</v>
      </c>
      <c r="N26" s="239">
        <v>12</v>
      </c>
      <c r="O26" s="239"/>
      <c r="P26" s="240">
        <f t="shared" si="4"/>
        <v>72</v>
      </c>
      <c r="Q26" s="237"/>
      <c r="R26" s="238"/>
      <c r="S26" s="238"/>
      <c r="T26" s="238"/>
      <c r="U26" s="238"/>
      <c r="V26" s="238">
        <v>3</v>
      </c>
      <c r="W26" s="238"/>
      <c r="X26" s="250"/>
    </row>
    <row r="27" s="113" customFormat="1" ht="24.9" customHeight="1" spans="1:24">
      <c r="A27" s="159" t="s">
        <v>114</v>
      </c>
      <c r="B27" s="145" t="s">
        <v>115</v>
      </c>
      <c r="C27" s="160"/>
      <c r="D27" s="160"/>
      <c r="E27" s="161"/>
      <c r="F27" s="162"/>
      <c r="G27" s="160">
        <v>6</v>
      </c>
      <c r="H27" s="161"/>
      <c r="I27" s="162">
        <v>5</v>
      </c>
      <c r="J27" s="237">
        <f t="shared" si="6"/>
        <v>150</v>
      </c>
      <c r="K27" s="238">
        <f>SUM(Q27:X27)</f>
        <v>5</v>
      </c>
      <c r="L27" s="238">
        <v>30</v>
      </c>
      <c r="M27" s="239">
        <v>10</v>
      </c>
      <c r="N27" s="239">
        <v>20</v>
      </c>
      <c r="O27" s="239"/>
      <c r="P27" s="240">
        <f t="shared" si="4"/>
        <v>120</v>
      </c>
      <c r="Q27" s="237"/>
      <c r="R27" s="238"/>
      <c r="S27" s="238"/>
      <c r="T27" s="238"/>
      <c r="U27" s="238">
        <v>3</v>
      </c>
      <c r="V27" s="238">
        <v>2</v>
      </c>
      <c r="W27" s="238"/>
      <c r="X27" s="250"/>
    </row>
    <row r="28" s="113" customFormat="1" ht="36" customHeight="1" spans="1:24">
      <c r="A28" s="159" t="s">
        <v>116</v>
      </c>
      <c r="B28" s="165" t="s">
        <v>117</v>
      </c>
      <c r="C28" s="166"/>
      <c r="D28" s="166">
        <v>8</v>
      </c>
      <c r="E28" s="167"/>
      <c r="F28" s="168"/>
      <c r="G28" s="166"/>
      <c r="H28" s="167"/>
      <c r="I28" s="162"/>
      <c r="J28" s="237">
        <f t="shared" ref="J28:J42" si="7">K28*30</f>
        <v>90</v>
      </c>
      <c r="K28" s="238">
        <f t="shared" ref="K28:K42" si="8">SUM(Q28:X28)</f>
        <v>3</v>
      </c>
      <c r="L28" s="238">
        <v>18</v>
      </c>
      <c r="M28" s="245">
        <v>6</v>
      </c>
      <c r="N28" s="245">
        <v>12</v>
      </c>
      <c r="O28" s="245"/>
      <c r="P28" s="240">
        <f t="shared" ref="P28:P42" si="9">J28-L28</f>
        <v>72</v>
      </c>
      <c r="Q28" s="285"/>
      <c r="R28" s="286"/>
      <c r="S28" s="286"/>
      <c r="T28" s="286"/>
      <c r="U28" s="286"/>
      <c r="V28" s="286"/>
      <c r="W28" s="286"/>
      <c r="X28" s="287">
        <v>3</v>
      </c>
    </row>
    <row r="29" s="113" customFormat="1" ht="24.9" customHeight="1" spans="1:24">
      <c r="A29" s="159" t="s">
        <v>118</v>
      </c>
      <c r="B29" s="165" t="s">
        <v>119</v>
      </c>
      <c r="C29" s="166"/>
      <c r="D29" s="166"/>
      <c r="E29" s="167"/>
      <c r="F29" s="168"/>
      <c r="G29" s="166">
        <v>1</v>
      </c>
      <c r="H29" s="167"/>
      <c r="I29" s="162"/>
      <c r="J29" s="237">
        <f t="shared" si="7"/>
        <v>150</v>
      </c>
      <c r="K29" s="238">
        <f t="shared" si="8"/>
        <v>5</v>
      </c>
      <c r="L29" s="238">
        <v>30</v>
      </c>
      <c r="M29" s="245">
        <v>10</v>
      </c>
      <c r="N29" s="245">
        <v>20</v>
      </c>
      <c r="O29" s="245"/>
      <c r="P29" s="240">
        <f t="shared" si="9"/>
        <v>120</v>
      </c>
      <c r="Q29" s="285">
        <v>5</v>
      </c>
      <c r="R29" s="286"/>
      <c r="S29" s="286"/>
      <c r="T29" s="286"/>
      <c r="U29" s="286"/>
      <c r="V29" s="286"/>
      <c r="W29" s="286"/>
      <c r="X29" s="287"/>
    </row>
    <row r="30" s="113" customFormat="1" ht="24.9" customHeight="1" spans="1:24">
      <c r="A30" s="159" t="s">
        <v>120</v>
      </c>
      <c r="B30" s="169" t="s">
        <v>121</v>
      </c>
      <c r="C30" s="166"/>
      <c r="D30" s="166"/>
      <c r="E30" s="167"/>
      <c r="F30" s="168"/>
      <c r="G30" s="166">
        <v>6</v>
      </c>
      <c r="H30" s="167"/>
      <c r="I30" s="162"/>
      <c r="J30" s="237">
        <f t="shared" si="7"/>
        <v>90</v>
      </c>
      <c r="K30" s="238">
        <f t="shared" si="8"/>
        <v>3</v>
      </c>
      <c r="L30" s="238">
        <v>18</v>
      </c>
      <c r="M30" s="245">
        <v>6</v>
      </c>
      <c r="N30" s="245">
        <v>12</v>
      </c>
      <c r="O30" s="245"/>
      <c r="P30" s="240">
        <f t="shared" si="9"/>
        <v>72</v>
      </c>
      <c r="Q30" s="285"/>
      <c r="R30" s="286"/>
      <c r="S30" s="288"/>
      <c r="T30" s="288"/>
      <c r="U30" s="288"/>
      <c r="V30" s="288">
        <v>3</v>
      </c>
      <c r="W30" s="286"/>
      <c r="X30" s="287"/>
    </row>
    <row r="31" s="113" customFormat="1" ht="24.9" customHeight="1" spans="1:24">
      <c r="A31" s="164" t="s">
        <v>122</v>
      </c>
      <c r="B31" s="165" t="s">
        <v>123</v>
      </c>
      <c r="C31" s="166"/>
      <c r="D31" s="166">
        <v>4</v>
      </c>
      <c r="E31" s="167"/>
      <c r="F31" s="168"/>
      <c r="G31" s="166"/>
      <c r="H31" s="167"/>
      <c r="I31" s="162">
        <v>7</v>
      </c>
      <c r="J31" s="237">
        <f t="shared" si="7"/>
        <v>90</v>
      </c>
      <c r="K31" s="238">
        <f t="shared" si="8"/>
        <v>3</v>
      </c>
      <c r="L31" s="238">
        <v>18</v>
      </c>
      <c r="M31" s="245">
        <v>6</v>
      </c>
      <c r="N31" s="245">
        <v>12</v>
      </c>
      <c r="O31" s="245"/>
      <c r="P31" s="240">
        <f t="shared" si="9"/>
        <v>72</v>
      </c>
      <c r="Q31" s="285"/>
      <c r="R31" s="286"/>
      <c r="S31" s="286"/>
      <c r="T31" s="286">
        <v>3</v>
      </c>
      <c r="U31" s="286"/>
      <c r="V31" s="286"/>
      <c r="W31" s="286"/>
      <c r="X31" s="287"/>
    </row>
    <row r="32" s="113" customFormat="1" ht="23.4" customHeight="1" spans="1:24">
      <c r="A32" s="164" t="s">
        <v>124</v>
      </c>
      <c r="B32" s="165" t="s">
        <v>125</v>
      </c>
      <c r="C32" s="166"/>
      <c r="D32" s="166">
        <v>5</v>
      </c>
      <c r="E32" s="167"/>
      <c r="F32" s="168"/>
      <c r="G32" s="166"/>
      <c r="H32" s="167"/>
      <c r="I32" s="162">
        <v>7</v>
      </c>
      <c r="J32" s="237">
        <v>210</v>
      </c>
      <c r="K32" s="238">
        <v>7</v>
      </c>
      <c r="L32" s="245">
        <v>42</v>
      </c>
      <c r="M32" s="245">
        <v>14</v>
      </c>
      <c r="N32" s="245">
        <v>28</v>
      </c>
      <c r="O32" s="245"/>
      <c r="P32" s="240">
        <v>168</v>
      </c>
      <c r="Q32" s="285"/>
      <c r="R32" s="286"/>
      <c r="S32" s="286"/>
      <c r="T32" s="286"/>
      <c r="U32" s="286">
        <v>7</v>
      </c>
      <c r="V32" s="286"/>
      <c r="W32" s="286"/>
      <c r="X32" s="287"/>
    </row>
    <row r="33" s="113" customFormat="1" ht="24.6" customHeight="1" spans="1:24">
      <c r="A33" s="164" t="s">
        <v>126</v>
      </c>
      <c r="B33" s="165" t="s">
        <v>127</v>
      </c>
      <c r="C33" s="166"/>
      <c r="D33" s="166"/>
      <c r="E33" s="167"/>
      <c r="F33" s="168"/>
      <c r="G33" s="166">
        <v>4</v>
      </c>
      <c r="H33" s="167"/>
      <c r="I33" s="162"/>
      <c r="J33" s="237">
        <v>120</v>
      </c>
      <c r="K33" s="238">
        <v>4</v>
      </c>
      <c r="L33" s="238">
        <v>24</v>
      </c>
      <c r="M33" s="245">
        <v>8</v>
      </c>
      <c r="N33" s="245">
        <v>16</v>
      </c>
      <c r="O33" s="245"/>
      <c r="P33" s="240">
        <f t="shared" si="9"/>
        <v>96</v>
      </c>
      <c r="Q33" s="285"/>
      <c r="R33" s="286"/>
      <c r="S33" s="286"/>
      <c r="T33" s="286">
        <v>4</v>
      </c>
      <c r="U33" s="286"/>
      <c r="V33" s="286"/>
      <c r="W33" s="286"/>
      <c r="X33" s="287"/>
    </row>
    <row r="34" s="113" customFormat="1" ht="24.9" customHeight="1" spans="1:24">
      <c r="A34" s="164" t="s">
        <v>128</v>
      </c>
      <c r="B34" s="165" t="s">
        <v>129</v>
      </c>
      <c r="C34" s="166"/>
      <c r="D34" s="166">
        <v>6</v>
      </c>
      <c r="E34" s="167"/>
      <c r="F34" s="168"/>
      <c r="G34" s="166"/>
      <c r="H34" s="167"/>
      <c r="I34" s="162">
        <v>7</v>
      </c>
      <c r="J34" s="237">
        <f t="shared" si="7"/>
        <v>90</v>
      </c>
      <c r="K34" s="238">
        <v>3</v>
      </c>
      <c r="L34" s="238">
        <v>18</v>
      </c>
      <c r="M34" s="245">
        <v>6</v>
      </c>
      <c r="N34" s="245">
        <v>12</v>
      </c>
      <c r="O34" s="245"/>
      <c r="P34" s="240">
        <f t="shared" si="9"/>
        <v>72</v>
      </c>
      <c r="Q34" s="285"/>
      <c r="R34" s="286"/>
      <c r="S34" s="286"/>
      <c r="T34" s="286"/>
      <c r="U34" s="286"/>
      <c r="V34" s="286">
        <v>3</v>
      </c>
      <c r="W34" s="286"/>
      <c r="X34" s="287"/>
    </row>
    <row r="35" s="113" customFormat="1" ht="23.25" customHeight="1" spans="1:24">
      <c r="A35" s="164" t="s">
        <v>130</v>
      </c>
      <c r="B35" s="165" t="s">
        <v>131</v>
      </c>
      <c r="C35" s="166"/>
      <c r="D35" s="166">
        <v>6</v>
      </c>
      <c r="E35" s="167"/>
      <c r="F35" s="168"/>
      <c r="G35" s="166"/>
      <c r="H35" s="167"/>
      <c r="I35" s="162">
        <v>7</v>
      </c>
      <c r="J35" s="237">
        <f t="shared" si="7"/>
        <v>120</v>
      </c>
      <c r="K35" s="238">
        <v>4</v>
      </c>
      <c r="L35" s="238">
        <v>24</v>
      </c>
      <c r="M35" s="245">
        <v>8</v>
      </c>
      <c r="N35" s="245">
        <v>16</v>
      </c>
      <c r="O35" s="245"/>
      <c r="P35" s="240">
        <f t="shared" si="9"/>
        <v>96</v>
      </c>
      <c r="Q35" s="285"/>
      <c r="R35" s="286"/>
      <c r="S35" s="286"/>
      <c r="T35" s="286"/>
      <c r="U35" s="286"/>
      <c r="V35" s="286">
        <v>4</v>
      </c>
      <c r="W35" s="286"/>
      <c r="X35" s="287"/>
    </row>
    <row r="36" s="113" customFormat="1" ht="45" customHeight="1" spans="1:24">
      <c r="A36" s="164" t="s">
        <v>132</v>
      </c>
      <c r="B36" s="165" t="s">
        <v>133</v>
      </c>
      <c r="C36" s="166"/>
      <c r="D36" s="166">
        <v>7</v>
      </c>
      <c r="E36" s="167"/>
      <c r="F36" s="168"/>
      <c r="G36" s="166"/>
      <c r="H36" s="167"/>
      <c r="I36" s="162">
        <v>7</v>
      </c>
      <c r="J36" s="237">
        <f t="shared" si="7"/>
        <v>120</v>
      </c>
      <c r="K36" s="238">
        <v>4</v>
      </c>
      <c r="L36" s="245">
        <v>24</v>
      </c>
      <c r="M36" s="245">
        <v>8</v>
      </c>
      <c r="N36" s="245">
        <v>16</v>
      </c>
      <c r="O36" s="245"/>
      <c r="P36" s="240">
        <f t="shared" si="9"/>
        <v>96</v>
      </c>
      <c r="Q36" s="285"/>
      <c r="R36" s="286"/>
      <c r="S36" s="286"/>
      <c r="T36" s="286"/>
      <c r="U36" s="286"/>
      <c r="V36" s="286"/>
      <c r="W36" s="286">
        <v>4</v>
      </c>
      <c r="X36" s="287"/>
    </row>
    <row r="37" s="113" customFormat="1" ht="37.2" customHeight="1" spans="1:24">
      <c r="A37" s="164" t="s">
        <v>134</v>
      </c>
      <c r="B37" s="165" t="s">
        <v>135</v>
      </c>
      <c r="C37" s="166"/>
      <c r="D37" s="166"/>
      <c r="E37" s="167"/>
      <c r="F37" s="168"/>
      <c r="G37" s="166">
        <v>8</v>
      </c>
      <c r="H37" s="167"/>
      <c r="I37" s="162"/>
      <c r="J37" s="237">
        <f t="shared" si="7"/>
        <v>90</v>
      </c>
      <c r="K37" s="238">
        <f t="shared" si="8"/>
        <v>3</v>
      </c>
      <c r="L37" s="245">
        <v>18</v>
      </c>
      <c r="M37" s="245">
        <v>6</v>
      </c>
      <c r="N37" s="245">
        <v>12</v>
      </c>
      <c r="O37" s="245"/>
      <c r="P37" s="240">
        <f t="shared" si="9"/>
        <v>72</v>
      </c>
      <c r="Q37" s="285"/>
      <c r="R37" s="286"/>
      <c r="S37" s="286"/>
      <c r="T37" s="286"/>
      <c r="U37" s="286"/>
      <c r="V37" s="286"/>
      <c r="W37" s="286"/>
      <c r="X37" s="287">
        <v>3</v>
      </c>
    </row>
    <row r="38" s="113" customFormat="1" ht="38.4" customHeight="1" spans="1:24">
      <c r="A38" s="164" t="s">
        <v>136</v>
      </c>
      <c r="B38" s="165" t="s">
        <v>137</v>
      </c>
      <c r="C38" s="166"/>
      <c r="D38" s="166">
        <v>7</v>
      </c>
      <c r="E38" s="167"/>
      <c r="F38" s="168"/>
      <c r="G38" s="166"/>
      <c r="H38" s="167"/>
      <c r="I38" s="162"/>
      <c r="J38" s="237">
        <f t="shared" si="7"/>
        <v>90</v>
      </c>
      <c r="K38" s="238">
        <f t="shared" si="8"/>
        <v>3</v>
      </c>
      <c r="L38" s="238">
        <v>18</v>
      </c>
      <c r="M38" s="245">
        <v>6</v>
      </c>
      <c r="N38" s="245">
        <v>12</v>
      </c>
      <c r="O38" s="245"/>
      <c r="P38" s="240">
        <f t="shared" si="9"/>
        <v>72</v>
      </c>
      <c r="Q38" s="285"/>
      <c r="R38" s="286"/>
      <c r="S38" s="286"/>
      <c r="T38" s="286"/>
      <c r="U38" s="286"/>
      <c r="V38" s="286"/>
      <c r="W38" s="286">
        <v>3</v>
      </c>
      <c r="X38" s="287"/>
    </row>
    <row r="39" s="113" customFormat="1" ht="24.9" customHeight="1" spans="1:24">
      <c r="A39" s="164" t="s">
        <v>138</v>
      </c>
      <c r="B39" s="165" t="s">
        <v>139</v>
      </c>
      <c r="C39" s="166"/>
      <c r="D39" s="166"/>
      <c r="E39" s="167"/>
      <c r="F39" s="168"/>
      <c r="G39" s="166">
        <v>7</v>
      </c>
      <c r="H39" s="167"/>
      <c r="I39" s="162"/>
      <c r="J39" s="237">
        <f t="shared" si="7"/>
        <v>90</v>
      </c>
      <c r="K39" s="238">
        <f t="shared" si="8"/>
        <v>3</v>
      </c>
      <c r="L39" s="238">
        <v>18</v>
      </c>
      <c r="M39" s="245">
        <v>6</v>
      </c>
      <c r="N39" s="245">
        <v>12</v>
      </c>
      <c r="O39" s="245"/>
      <c r="P39" s="240">
        <f t="shared" si="9"/>
        <v>72</v>
      </c>
      <c r="Q39" s="285"/>
      <c r="R39" s="286"/>
      <c r="S39" s="286"/>
      <c r="T39" s="286"/>
      <c r="U39" s="286"/>
      <c r="V39" s="286"/>
      <c r="W39" s="286">
        <v>3</v>
      </c>
      <c r="X39" s="287"/>
    </row>
    <row r="40" s="113" customFormat="1" ht="29.25" customHeight="1" spans="1:24">
      <c r="A40" s="164" t="s">
        <v>140</v>
      </c>
      <c r="B40" s="165" t="s">
        <v>141</v>
      </c>
      <c r="C40" s="166"/>
      <c r="D40" s="166"/>
      <c r="E40" s="167"/>
      <c r="F40" s="168"/>
      <c r="G40" s="166">
        <v>8</v>
      </c>
      <c r="H40" s="167"/>
      <c r="I40" s="162"/>
      <c r="J40" s="237">
        <f t="shared" si="7"/>
        <v>90</v>
      </c>
      <c r="K40" s="238">
        <f t="shared" si="8"/>
        <v>3</v>
      </c>
      <c r="L40" s="238">
        <v>18</v>
      </c>
      <c r="M40" s="245">
        <v>6</v>
      </c>
      <c r="N40" s="245">
        <v>12</v>
      </c>
      <c r="O40" s="245"/>
      <c r="P40" s="240">
        <f t="shared" si="9"/>
        <v>72</v>
      </c>
      <c r="Q40" s="285"/>
      <c r="R40" s="286"/>
      <c r="S40" s="286"/>
      <c r="T40" s="286"/>
      <c r="U40" s="286"/>
      <c r="V40" s="286"/>
      <c r="W40" s="286"/>
      <c r="X40" s="287">
        <v>3</v>
      </c>
    </row>
    <row r="41" s="113" customFormat="1" ht="38.4" customHeight="1" spans="1:24">
      <c r="A41" s="164" t="s">
        <v>142</v>
      </c>
      <c r="B41" s="169" t="s">
        <v>143</v>
      </c>
      <c r="C41" s="166"/>
      <c r="D41" s="166"/>
      <c r="E41" s="167"/>
      <c r="F41" s="168"/>
      <c r="G41" s="166">
        <v>5</v>
      </c>
      <c r="H41" s="167"/>
      <c r="I41" s="162"/>
      <c r="J41" s="237">
        <f t="shared" si="7"/>
        <v>90</v>
      </c>
      <c r="K41" s="238">
        <f t="shared" si="8"/>
        <v>3</v>
      </c>
      <c r="L41" s="238">
        <v>18</v>
      </c>
      <c r="M41" s="245">
        <v>6</v>
      </c>
      <c r="N41" s="245">
        <v>12</v>
      </c>
      <c r="O41" s="245"/>
      <c r="P41" s="240">
        <f t="shared" si="9"/>
        <v>72</v>
      </c>
      <c r="Q41" s="285"/>
      <c r="R41" s="286"/>
      <c r="S41" s="286"/>
      <c r="T41" s="286"/>
      <c r="U41" s="286">
        <v>3</v>
      </c>
      <c r="V41" s="286"/>
      <c r="W41" s="286"/>
      <c r="X41" s="287"/>
    </row>
    <row r="42" s="113" customFormat="1" ht="29.25" customHeight="1" spans="1:24">
      <c r="A42" s="164" t="s">
        <v>144</v>
      </c>
      <c r="B42" s="169" t="s">
        <v>145</v>
      </c>
      <c r="C42" s="166"/>
      <c r="D42" s="166"/>
      <c r="E42" s="167"/>
      <c r="F42" s="168"/>
      <c r="G42" s="166">
        <v>4</v>
      </c>
      <c r="H42" s="167"/>
      <c r="I42" s="162"/>
      <c r="J42" s="237">
        <f t="shared" si="7"/>
        <v>90</v>
      </c>
      <c r="K42" s="238">
        <f t="shared" si="8"/>
        <v>3</v>
      </c>
      <c r="L42" s="238">
        <v>18</v>
      </c>
      <c r="M42" s="245">
        <v>6</v>
      </c>
      <c r="N42" s="245">
        <v>12</v>
      </c>
      <c r="O42" s="245"/>
      <c r="P42" s="240">
        <f t="shared" si="9"/>
        <v>72</v>
      </c>
      <c r="Q42" s="285"/>
      <c r="R42" s="286"/>
      <c r="S42" s="286"/>
      <c r="T42" s="286">
        <v>3</v>
      </c>
      <c r="U42" s="286"/>
      <c r="V42" s="286"/>
      <c r="W42" s="286"/>
      <c r="X42" s="287"/>
    </row>
    <row r="43" s="112" customFormat="1" ht="20.4" customHeight="1" spans="1:26">
      <c r="A43" s="150" t="s">
        <v>146</v>
      </c>
      <c r="B43" s="151"/>
      <c r="C43" s="152"/>
      <c r="D43" s="152"/>
      <c r="E43" s="153"/>
      <c r="F43" s="154"/>
      <c r="G43" s="152"/>
      <c r="H43" s="153"/>
      <c r="I43" s="241"/>
      <c r="J43" s="242">
        <f t="shared" ref="J43:X43" si="10">SUM(J22:J42)</f>
        <v>2730</v>
      </c>
      <c r="K43" s="243">
        <f t="shared" si="10"/>
        <v>91</v>
      </c>
      <c r="L43" s="243">
        <f t="shared" si="10"/>
        <v>546</v>
      </c>
      <c r="M43" s="243">
        <f t="shared" si="10"/>
        <v>182</v>
      </c>
      <c r="N43" s="243">
        <f t="shared" si="10"/>
        <v>364</v>
      </c>
      <c r="O43" s="243">
        <f t="shared" si="10"/>
        <v>0</v>
      </c>
      <c r="P43" s="244">
        <f t="shared" si="10"/>
        <v>2184</v>
      </c>
      <c r="Q43" s="242">
        <f t="shared" si="10"/>
        <v>10</v>
      </c>
      <c r="R43" s="243">
        <f t="shared" si="10"/>
        <v>7</v>
      </c>
      <c r="S43" s="243">
        <f t="shared" si="10"/>
        <v>14</v>
      </c>
      <c r="T43" s="243">
        <f t="shared" si="10"/>
        <v>13</v>
      </c>
      <c r="U43" s="243">
        <f t="shared" si="10"/>
        <v>13</v>
      </c>
      <c r="V43" s="243">
        <f t="shared" si="10"/>
        <v>15</v>
      </c>
      <c r="W43" s="243">
        <f t="shared" si="10"/>
        <v>10</v>
      </c>
      <c r="X43" s="247">
        <f t="shared" si="10"/>
        <v>9</v>
      </c>
      <c r="Y43" s="302"/>
      <c r="Z43" s="302"/>
    </row>
    <row r="44" s="113" customFormat="1" ht="7.2" customHeight="1" spans="1:24">
      <c r="A44" s="155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283"/>
    </row>
    <row r="45" s="113" customFormat="1" ht="22.5" customHeight="1" spans="1:24">
      <c r="A45" s="170" t="s">
        <v>147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</row>
    <row r="46" s="113" customFormat="1" ht="24.9" customHeight="1" spans="1:24">
      <c r="A46" s="144"/>
      <c r="B46" s="165"/>
      <c r="C46" s="160"/>
      <c r="D46" s="160"/>
      <c r="E46" s="161"/>
      <c r="F46" s="162"/>
      <c r="G46" s="160"/>
      <c r="H46" s="161"/>
      <c r="I46" s="168"/>
      <c r="J46" s="144"/>
      <c r="K46" s="238"/>
      <c r="L46" s="238"/>
      <c r="M46" s="245"/>
      <c r="N46" s="245"/>
      <c r="O46" s="245"/>
      <c r="P46" s="240"/>
      <c r="Q46" s="285"/>
      <c r="R46" s="286"/>
      <c r="S46" s="286"/>
      <c r="T46" s="286"/>
      <c r="U46" s="286"/>
      <c r="V46" s="286"/>
      <c r="W46" s="286"/>
      <c r="X46" s="250"/>
    </row>
    <row r="47" s="113" customFormat="1" ht="24.9" customHeight="1" spans="1:24">
      <c r="A47" s="164" t="s">
        <v>148</v>
      </c>
      <c r="B47" s="165" t="s">
        <v>149</v>
      </c>
      <c r="C47" s="160"/>
      <c r="D47" s="160"/>
      <c r="E47" s="161"/>
      <c r="F47" s="162"/>
      <c r="G47" s="160"/>
      <c r="H47" s="161"/>
      <c r="I47" s="168">
        <v>5</v>
      </c>
      <c r="J47" s="144">
        <f>K47*30</f>
        <v>30</v>
      </c>
      <c r="K47" s="238">
        <f>SUM(Q47:X47)</f>
        <v>1</v>
      </c>
      <c r="L47" s="238">
        <v>0</v>
      </c>
      <c r="M47" s="245"/>
      <c r="N47" s="245"/>
      <c r="O47" s="245"/>
      <c r="P47" s="240">
        <f>J47-L47</f>
        <v>30</v>
      </c>
      <c r="Q47" s="285"/>
      <c r="R47" s="286"/>
      <c r="S47" s="286"/>
      <c r="T47" s="286"/>
      <c r="U47" s="286">
        <v>1</v>
      </c>
      <c r="V47" s="286"/>
      <c r="W47" s="286"/>
      <c r="X47" s="250"/>
    </row>
    <row r="48" s="113" customFormat="1" ht="19.2" customHeight="1" spans="1:24">
      <c r="A48" s="164" t="s">
        <v>150</v>
      </c>
      <c r="B48" s="165" t="s">
        <v>151</v>
      </c>
      <c r="C48" s="160"/>
      <c r="D48" s="160"/>
      <c r="E48" s="161"/>
      <c r="F48" s="162"/>
      <c r="G48" s="160"/>
      <c r="H48" s="161"/>
      <c r="I48" s="168">
        <v>7</v>
      </c>
      <c r="J48" s="144">
        <f>K48*30</f>
        <v>30</v>
      </c>
      <c r="K48" s="238">
        <v>1</v>
      </c>
      <c r="L48" s="238">
        <v>0</v>
      </c>
      <c r="M48" s="245"/>
      <c r="N48" s="245"/>
      <c r="O48" s="245"/>
      <c r="P48" s="240">
        <f>J48-L48</f>
        <v>30</v>
      </c>
      <c r="Q48" s="285"/>
      <c r="R48" s="286"/>
      <c r="S48" s="286"/>
      <c r="T48" s="286"/>
      <c r="U48" s="286"/>
      <c r="V48" s="286"/>
      <c r="W48" s="286">
        <v>1</v>
      </c>
      <c r="X48" s="250"/>
    </row>
    <row r="49" s="114" customFormat="1" ht="20.4" customHeight="1" spans="1:26">
      <c r="A49" s="150" t="s">
        <v>152</v>
      </c>
      <c r="B49" s="151"/>
      <c r="C49" s="172"/>
      <c r="D49" s="172"/>
      <c r="E49" s="173"/>
      <c r="F49" s="174"/>
      <c r="G49" s="172"/>
      <c r="H49" s="173"/>
      <c r="I49" s="246"/>
      <c r="J49" s="242">
        <f t="shared" ref="J49:X49" si="11">SUM(J46:J48)</f>
        <v>60</v>
      </c>
      <c r="K49" s="243">
        <f t="shared" si="11"/>
        <v>2</v>
      </c>
      <c r="L49" s="243">
        <f t="shared" si="11"/>
        <v>0</v>
      </c>
      <c r="M49" s="243">
        <f t="shared" si="11"/>
        <v>0</v>
      </c>
      <c r="N49" s="243">
        <f t="shared" si="11"/>
        <v>0</v>
      </c>
      <c r="O49" s="243">
        <f t="shared" si="11"/>
        <v>0</v>
      </c>
      <c r="P49" s="247">
        <f t="shared" si="11"/>
        <v>60</v>
      </c>
      <c r="Q49" s="242">
        <f t="shared" si="11"/>
        <v>0</v>
      </c>
      <c r="R49" s="243">
        <f t="shared" si="11"/>
        <v>0</v>
      </c>
      <c r="S49" s="243">
        <f t="shared" si="11"/>
        <v>0</v>
      </c>
      <c r="T49" s="243">
        <f t="shared" si="11"/>
        <v>0</v>
      </c>
      <c r="U49" s="243">
        <f t="shared" si="11"/>
        <v>1</v>
      </c>
      <c r="V49" s="243">
        <f t="shared" si="11"/>
        <v>0</v>
      </c>
      <c r="W49" s="243">
        <f t="shared" si="11"/>
        <v>1</v>
      </c>
      <c r="X49" s="247">
        <f t="shared" si="11"/>
        <v>0</v>
      </c>
      <c r="Y49" s="303"/>
      <c r="Z49" s="303"/>
    </row>
    <row r="50" s="113" customFormat="1" ht="7.95" customHeight="1" spans="1:24">
      <c r="A50" s="175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289"/>
    </row>
    <row r="51" s="113" customFormat="1" ht="45.6" customHeight="1" spans="1:24">
      <c r="A51" s="142" t="s">
        <v>153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281"/>
    </row>
    <row r="52" s="115" customFormat="1" ht="24.9" customHeight="1" spans="1:24">
      <c r="A52" s="177" t="s">
        <v>154</v>
      </c>
      <c r="B52" s="178" t="s">
        <v>155</v>
      </c>
      <c r="C52" s="179"/>
      <c r="D52" s="180"/>
      <c r="E52" s="181"/>
      <c r="F52" s="182"/>
      <c r="G52" s="183">
        <v>2</v>
      </c>
      <c r="H52" s="184"/>
      <c r="I52" s="248"/>
      <c r="J52" s="144">
        <f>K52*30</f>
        <v>510</v>
      </c>
      <c r="K52" s="238">
        <f>SUM(Q52:X52)</f>
        <v>17</v>
      </c>
      <c r="L52" s="238">
        <v>0</v>
      </c>
      <c r="M52" s="249"/>
      <c r="N52" s="249"/>
      <c r="O52" s="249"/>
      <c r="P52" s="250">
        <f>J52-L52</f>
        <v>510</v>
      </c>
      <c r="Q52" s="290"/>
      <c r="R52" s="291">
        <v>5</v>
      </c>
      <c r="S52" s="291"/>
      <c r="T52" s="291">
        <v>2</v>
      </c>
      <c r="U52" s="291">
        <v>3</v>
      </c>
      <c r="V52" s="291">
        <v>3</v>
      </c>
      <c r="W52" s="291">
        <v>4</v>
      </c>
      <c r="X52" s="292"/>
    </row>
    <row r="53" s="115" customFormat="1" ht="12" customHeight="1" spans="1:24">
      <c r="A53" s="185" t="s">
        <v>156</v>
      </c>
      <c r="B53" s="186" t="s">
        <v>157</v>
      </c>
      <c r="C53" s="187"/>
      <c r="D53" s="187"/>
      <c r="E53" s="188"/>
      <c r="F53" s="189">
        <v>3</v>
      </c>
      <c r="G53" s="190">
        <v>4</v>
      </c>
      <c r="H53" s="191">
        <v>5</v>
      </c>
      <c r="I53" s="251"/>
      <c r="J53" s="252">
        <f>K53*30</f>
        <v>930</v>
      </c>
      <c r="K53" s="253">
        <f>SUM(Q53:X53)</f>
        <v>31</v>
      </c>
      <c r="L53" s="253">
        <v>0</v>
      </c>
      <c r="M53" s="254"/>
      <c r="N53" s="254"/>
      <c r="O53" s="254"/>
      <c r="P53" s="255">
        <f>J53-L53</f>
        <v>930</v>
      </c>
      <c r="Q53" s="293"/>
      <c r="R53" s="294"/>
      <c r="S53" s="294"/>
      <c r="T53" s="294"/>
      <c r="U53" s="294">
        <v>7</v>
      </c>
      <c r="V53" s="294">
        <v>6</v>
      </c>
      <c r="W53" s="294">
        <v>9</v>
      </c>
      <c r="X53" s="295">
        <v>9</v>
      </c>
    </row>
    <row r="54" s="115" customFormat="1" ht="15.75" customHeight="1" spans="1:24">
      <c r="A54" s="192"/>
      <c r="B54" s="193"/>
      <c r="C54" s="194"/>
      <c r="D54" s="195"/>
      <c r="E54" s="196"/>
      <c r="F54" s="197">
        <v>6</v>
      </c>
      <c r="G54" s="198">
        <v>7</v>
      </c>
      <c r="H54" s="199">
        <v>8</v>
      </c>
      <c r="I54" s="256"/>
      <c r="J54" s="257"/>
      <c r="K54" s="258"/>
      <c r="L54" s="258"/>
      <c r="M54" s="259"/>
      <c r="N54" s="259"/>
      <c r="O54" s="259"/>
      <c r="P54" s="260"/>
      <c r="Q54" s="296"/>
      <c r="R54" s="297"/>
      <c r="S54" s="297"/>
      <c r="T54" s="297"/>
      <c r="U54" s="297"/>
      <c r="V54" s="297"/>
      <c r="W54" s="297"/>
      <c r="X54" s="298"/>
    </row>
    <row r="55" s="114" customFormat="1" ht="22.2" customHeight="1" spans="1:24">
      <c r="A55" s="200" t="s">
        <v>158</v>
      </c>
      <c r="B55" s="201"/>
      <c r="C55" s="172"/>
      <c r="D55" s="172"/>
      <c r="E55" s="173"/>
      <c r="F55" s="174"/>
      <c r="G55" s="172"/>
      <c r="H55" s="173"/>
      <c r="I55" s="261"/>
      <c r="J55" s="262">
        <f t="shared" ref="J55:X55" si="12">SUM(J52:J54)</f>
        <v>1440</v>
      </c>
      <c r="K55" s="262">
        <f t="shared" si="12"/>
        <v>48</v>
      </c>
      <c r="L55" s="262">
        <f t="shared" si="12"/>
        <v>0</v>
      </c>
      <c r="M55" s="262">
        <f t="shared" si="12"/>
        <v>0</v>
      </c>
      <c r="N55" s="262">
        <f t="shared" si="12"/>
        <v>0</v>
      </c>
      <c r="O55" s="262">
        <f t="shared" si="12"/>
        <v>0</v>
      </c>
      <c r="P55" s="263">
        <f t="shared" si="12"/>
        <v>1440</v>
      </c>
      <c r="Q55" s="242">
        <f t="shared" si="12"/>
        <v>0</v>
      </c>
      <c r="R55" s="242">
        <f t="shared" si="12"/>
        <v>5</v>
      </c>
      <c r="S55" s="242">
        <f t="shared" si="12"/>
        <v>0</v>
      </c>
      <c r="T55" s="242">
        <f t="shared" si="12"/>
        <v>2</v>
      </c>
      <c r="U55" s="242">
        <f t="shared" si="12"/>
        <v>10</v>
      </c>
      <c r="V55" s="242">
        <f t="shared" si="12"/>
        <v>9</v>
      </c>
      <c r="W55" s="242">
        <f t="shared" si="12"/>
        <v>13</v>
      </c>
      <c r="X55" s="242">
        <f t="shared" si="12"/>
        <v>9</v>
      </c>
    </row>
    <row r="56" s="114" customFormat="1" ht="5.4" hidden="1" customHeight="1" spans="1:24">
      <c r="A56" s="202"/>
      <c r="B56" s="193"/>
      <c r="C56" s="195"/>
      <c r="D56" s="195"/>
      <c r="E56" s="196"/>
      <c r="F56" s="203"/>
      <c r="G56" s="195"/>
      <c r="H56" s="196"/>
      <c r="I56" s="197"/>
      <c r="J56" s="257"/>
      <c r="K56" s="258"/>
      <c r="L56" s="258"/>
      <c r="M56" s="259"/>
      <c r="N56" s="259"/>
      <c r="O56" s="259"/>
      <c r="P56" s="264"/>
      <c r="Q56" s="296"/>
      <c r="R56" s="297"/>
      <c r="S56" s="297"/>
      <c r="T56" s="297"/>
      <c r="U56" s="297"/>
      <c r="V56" s="291"/>
      <c r="W56" s="299"/>
      <c r="X56" s="300"/>
    </row>
    <row r="57" s="113" customFormat="1" ht="19.5" customHeight="1" spans="1:24">
      <c r="A57" s="204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301"/>
    </row>
    <row r="58" s="114" customFormat="1" ht="27" customHeight="1" spans="1:26">
      <c r="A58" s="205" t="s">
        <v>159</v>
      </c>
      <c r="B58" s="206"/>
      <c r="C58" s="207"/>
      <c r="D58" s="207"/>
      <c r="E58" s="207"/>
      <c r="F58" s="207"/>
      <c r="G58" s="207"/>
      <c r="H58" s="207"/>
      <c r="I58" s="265"/>
      <c r="J58" s="266">
        <f t="shared" ref="J58:X58" si="13">SUM(J19,J43,J49,J55,J56)</f>
        <v>5400</v>
      </c>
      <c r="K58" s="266">
        <f t="shared" si="13"/>
        <v>180</v>
      </c>
      <c r="L58" s="266">
        <f t="shared" si="13"/>
        <v>782</v>
      </c>
      <c r="M58" s="266">
        <f t="shared" si="13"/>
        <v>218</v>
      </c>
      <c r="N58" s="266">
        <f t="shared" si="13"/>
        <v>564</v>
      </c>
      <c r="O58" s="266">
        <f t="shared" si="13"/>
        <v>0</v>
      </c>
      <c r="P58" s="266">
        <f t="shared" si="13"/>
        <v>4618</v>
      </c>
      <c r="Q58" s="266">
        <f t="shared" si="13"/>
        <v>25</v>
      </c>
      <c r="R58" s="266">
        <f t="shared" si="13"/>
        <v>20</v>
      </c>
      <c r="S58" s="266">
        <f t="shared" si="13"/>
        <v>25</v>
      </c>
      <c r="T58" s="266">
        <f t="shared" si="13"/>
        <v>20</v>
      </c>
      <c r="U58" s="266">
        <f t="shared" si="13"/>
        <v>24</v>
      </c>
      <c r="V58" s="266">
        <f t="shared" si="13"/>
        <v>24</v>
      </c>
      <c r="W58" s="266">
        <f t="shared" si="13"/>
        <v>24</v>
      </c>
      <c r="X58" s="266">
        <f t="shared" si="13"/>
        <v>18</v>
      </c>
      <c r="Y58" s="303"/>
      <c r="Z58" s="303"/>
    </row>
    <row r="59" s="114" customFormat="1" ht="5.25" customHeight="1" spans="1:24">
      <c r="A59" s="142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281"/>
    </row>
    <row r="60" s="113" customFormat="1" ht="21" customHeight="1" spans="1:24">
      <c r="A60" s="142" t="s">
        <v>160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281"/>
    </row>
    <row r="61" s="116" customFormat="1" ht="22.95" customHeight="1" spans="1:24">
      <c r="A61" s="157" t="s">
        <v>161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284"/>
    </row>
    <row r="62" s="110" customFormat="1" ht="24.9" customHeight="1" spans="1:24">
      <c r="A62" s="144" t="s">
        <v>162</v>
      </c>
      <c r="B62" s="149" t="s">
        <v>163</v>
      </c>
      <c r="C62" s="160"/>
      <c r="D62" s="160"/>
      <c r="E62" s="161"/>
      <c r="F62" s="162"/>
      <c r="G62" s="160">
        <v>1</v>
      </c>
      <c r="H62" s="161"/>
      <c r="I62" s="162"/>
      <c r="J62" s="237">
        <f t="shared" ref="J62:J67" si="14">K62*30</f>
        <v>150</v>
      </c>
      <c r="K62" s="238">
        <f t="shared" ref="K62:K67" si="15">SUM(Q62:X62)</f>
        <v>5</v>
      </c>
      <c r="L62" s="238">
        <v>30</v>
      </c>
      <c r="M62" s="239">
        <v>10</v>
      </c>
      <c r="N62" s="239">
        <v>20</v>
      </c>
      <c r="O62" s="239"/>
      <c r="P62" s="240">
        <f t="shared" ref="P62:P67" si="16">J62-L62</f>
        <v>120</v>
      </c>
      <c r="Q62" s="237">
        <v>5</v>
      </c>
      <c r="R62" s="238"/>
      <c r="S62" s="238"/>
      <c r="T62" s="238"/>
      <c r="U62" s="238"/>
      <c r="V62" s="238"/>
      <c r="W62" s="238"/>
      <c r="X62" s="250"/>
    </row>
    <row r="63" s="110" customFormat="1" ht="24.9" customHeight="1" spans="1:24">
      <c r="A63" s="144" t="s">
        <v>164</v>
      </c>
      <c r="B63" s="145" t="s">
        <v>165</v>
      </c>
      <c r="C63" s="160"/>
      <c r="D63" s="160"/>
      <c r="E63" s="161"/>
      <c r="F63" s="162"/>
      <c r="G63" s="160">
        <v>2</v>
      </c>
      <c r="H63" s="161"/>
      <c r="I63" s="162"/>
      <c r="J63" s="237">
        <f t="shared" si="14"/>
        <v>150</v>
      </c>
      <c r="K63" s="238">
        <f t="shared" si="15"/>
        <v>5</v>
      </c>
      <c r="L63" s="238">
        <v>30</v>
      </c>
      <c r="M63" s="239">
        <v>10</v>
      </c>
      <c r="N63" s="239">
        <v>20</v>
      </c>
      <c r="O63" s="239"/>
      <c r="P63" s="240">
        <f t="shared" si="16"/>
        <v>120</v>
      </c>
      <c r="Q63" s="237"/>
      <c r="R63" s="238">
        <v>5</v>
      </c>
      <c r="S63" s="238"/>
      <c r="T63" s="238"/>
      <c r="U63" s="238"/>
      <c r="V63" s="238"/>
      <c r="W63" s="238"/>
      <c r="X63" s="250"/>
    </row>
    <row r="64" s="110" customFormat="1" ht="24.9" customHeight="1" spans="1:24">
      <c r="A64" s="144" t="s">
        <v>166</v>
      </c>
      <c r="B64" s="149" t="s">
        <v>167</v>
      </c>
      <c r="C64" s="160"/>
      <c r="D64" s="160"/>
      <c r="E64" s="161"/>
      <c r="F64" s="162"/>
      <c r="G64" s="160">
        <v>2</v>
      </c>
      <c r="H64" s="161"/>
      <c r="I64" s="162"/>
      <c r="J64" s="237">
        <f t="shared" si="14"/>
        <v>150</v>
      </c>
      <c r="K64" s="238">
        <f t="shared" si="15"/>
        <v>5</v>
      </c>
      <c r="L64" s="238">
        <v>30</v>
      </c>
      <c r="M64" s="239">
        <v>10</v>
      </c>
      <c r="N64" s="239">
        <v>20</v>
      </c>
      <c r="O64" s="239"/>
      <c r="P64" s="240">
        <f t="shared" si="16"/>
        <v>120</v>
      </c>
      <c r="Q64" s="237"/>
      <c r="R64" s="238">
        <v>5</v>
      </c>
      <c r="S64" s="238"/>
      <c r="T64" s="238"/>
      <c r="U64" s="238"/>
      <c r="V64" s="238"/>
      <c r="W64" s="238"/>
      <c r="X64" s="250"/>
    </row>
    <row r="65" s="110" customFormat="1" ht="24.9" customHeight="1" spans="1:24">
      <c r="A65" s="144" t="s">
        <v>168</v>
      </c>
      <c r="B65" s="149" t="s">
        <v>169</v>
      </c>
      <c r="C65" s="160"/>
      <c r="D65" s="160"/>
      <c r="E65" s="161"/>
      <c r="F65" s="162"/>
      <c r="G65" s="160">
        <v>3</v>
      </c>
      <c r="H65" s="161"/>
      <c r="I65" s="162"/>
      <c r="J65" s="237">
        <f t="shared" si="14"/>
        <v>150</v>
      </c>
      <c r="K65" s="238">
        <f t="shared" si="15"/>
        <v>5</v>
      </c>
      <c r="L65" s="238">
        <v>30</v>
      </c>
      <c r="M65" s="239">
        <v>10</v>
      </c>
      <c r="N65" s="239">
        <v>20</v>
      </c>
      <c r="O65" s="239"/>
      <c r="P65" s="240">
        <f t="shared" si="16"/>
        <v>120</v>
      </c>
      <c r="Q65" s="237"/>
      <c r="R65" s="238"/>
      <c r="S65" s="238">
        <v>5</v>
      </c>
      <c r="T65" s="238"/>
      <c r="U65" s="238"/>
      <c r="V65" s="238"/>
      <c r="W65" s="238"/>
      <c r="X65" s="250"/>
    </row>
    <row r="66" s="110" customFormat="1" ht="24.9" customHeight="1" spans="1:24">
      <c r="A66" s="144" t="s">
        <v>170</v>
      </c>
      <c r="B66" s="149" t="s">
        <v>171</v>
      </c>
      <c r="C66" s="160"/>
      <c r="D66" s="160"/>
      <c r="E66" s="161"/>
      <c r="F66" s="162"/>
      <c r="G66" s="160">
        <v>4</v>
      </c>
      <c r="H66" s="161"/>
      <c r="I66" s="162"/>
      <c r="J66" s="237">
        <f t="shared" si="14"/>
        <v>150</v>
      </c>
      <c r="K66" s="238">
        <f t="shared" si="15"/>
        <v>5</v>
      </c>
      <c r="L66" s="238">
        <v>30</v>
      </c>
      <c r="M66" s="239">
        <v>10</v>
      </c>
      <c r="N66" s="239">
        <v>20</v>
      </c>
      <c r="O66" s="239"/>
      <c r="P66" s="240">
        <f t="shared" si="16"/>
        <v>120</v>
      </c>
      <c r="Q66" s="237"/>
      <c r="R66" s="238"/>
      <c r="S66" s="238"/>
      <c r="T66" s="238">
        <v>5</v>
      </c>
      <c r="U66" s="238"/>
      <c r="V66" s="238"/>
      <c r="W66" s="238"/>
      <c r="X66" s="250"/>
    </row>
    <row r="67" s="110" customFormat="1" ht="24.9" customHeight="1" spans="1:24">
      <c r="A67" s="144" t="s">
        <v>172</v>
      </c>
      <c r="B67" s="149" t="s">
        <v>173</v>
      </c>
      <c r="C67" s="160"/>
      <c r="D67" s="160"/>
      <c r="E67" s="161"/>
      <c r="F67" s="162"/>
      <c r="G67" s="160">
        <v>4</v>
      </c>
      <c r="H67" s="161"/>
      <c r="I67" s="162"/>
      <c r="J67" s="237">
        <f t="shared" si="14"/>
        <v>150</v>
      </c>
      <c r="K67" s="238">
        <f t="shared" si="15"/>
        <v>5</v>
      </c>
      <c r="L67" s="238">
        <v>30</v>
      </c>
      <c r="M67" s="239">
        <v>10</v>
      </c>
      <c r="N67" s="239">
        <v>20</v>
      </c>
      <c r="O67" s="239"/>
      <c r="P67" s="240">
        <f t="shared" si="16"/>
        <v>120</v>
      </c>
      <c r="Q67" s="237"/>
      <c r="R67" s="238"/>
      <c r="S67" s="238"/>
      <c r="T67" s="238">
        <v>5</v>
      </c>
      <c r="U67" s="238"/>
      <c r="V67" s="238"/>
      <c r="W67" s="238"/>
      <c r="X67" s="250"/>
    </row>
    <row r="68" s="114" customFormat="1" ht="22.2" customHeight="1" spans="1:24">
      <c r="A68" s="150" t="s">
        <v>174</v>
      </c>
      <c r="B68" s="151"/>
      <c r="C68" s="304"/>
      <c r="D68" s="172"/>
      <c r="E68" s="173"/>
      <c r="F68" s="174"/>
      <c r="G68" s="172"/>
      <c r="H68" s="173"/>
      <c r="I68" s="246"/>
      <c r="J68" s="242">
        <f t="shared" ref="J68:X68" si="17">SUM(J62:J67)</f>
        <v>900</v>
      </c>
      <c r="K68" s="243">
        <f t="shared" si="17"/>
        <v>30</v>
      </c>
      <c r="L68" s="243">
        <f t="shared" si="17"/>
        <v>180</v>
      </c>
      <c r="M68" s="243">
        <f t="shared" si="17"/>
        <v>60</v>
      </c>
      <c r="N68" s="243">
        <f t="shared" si="17"/>
        <v>120</v>
      </c>
      <c r="O68" s="243">
        <f t="shared" si="17"/>
        <v>0</v>
      </c>
      <c r="P68" s="244">
        <f t="shared" si="17"/>
        <v>720</v>
      </c>
      <c r="Q68" s="242">
        <f t="shared" si="17"/>
        <v>5</v>
      </c>
      <c r="R68" s="243">
        <f t="shared" si="17"/>
        <v>10</v>
      </c>
      <c r="S68" s="243">
        <f t="shared" si="17"/>
        <v>5</v>
      </c>
      <c r="T68" s="243">
        <f t="shared" si="17"/>
        <v>10</v>
      </c>
      <c r="U68" s="243">
        <f t="shared" si="17"/>
        <v>0</v>
      </c>
      <c r="V68" s="243">
        <f t="shared" si="17"/>
        <v>0</v>
      </c>
      <c r="W68" s="243">
        <f t="shared" si="17"/>
        <v>0</v>
      </c>
      <c r="X68" s="247">
        <f t="shared" si="17"/>
        <v>0</v>
      </c>
    </row>
    <row r="69" s="113" customFormat="1" ht="12" customHeight="1" spans="1:24">
      <c r="A69" s="155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283"/>
    </row>
    <row r="70" s="116" customFormat="1" ht="21.75" customHeight="1" spans="1:24">
      <c r="A70" s="157" t="s">
        <v>175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284"/>
    </row>
    <row r="71" s="115" customFormat="1" ht="24.9" customHeight="1" spans="1:24">
      <c r="A71" s="305" t="s">
        <v>176</v>
      </c>
      <c r="B71" s="149" t="s">
        <v>177</v>
      </c>
      <c r="C71" s="166"/>
      <c r="D71" s="166"/>
      <c r="E71" s="167"/>
      <c r="F71" s="168"/>
      <c r="G71" s="166">
        <v>5</v>
      </c>
      <c r="H71" s="167"/>
      <c r="I71" s="162"/>
      <c r="J71" s="237">
        <f>K71*30</f>
        <v>180</v>
      </c>
      <c r="K71" s="238">
        <f>SUM(Q71:X71)</f>
        <v>6</v>
      </c>
      <c r="L71" s="238">
        <v>36</v>
      </c>
      <c r="M71" s="259">
        <v>12</v>
      </c>
      <c r="N71" s="259">
        <v>24</v>
      </c>
      <c r="O71" s="259"/>
      <c r="P71" s="240">
        <f>J71-L71</f>
        <v>144</v>
      </c>
      <c r="Q71" s="285"/>
      <c r="R71" s="286"/>
      <c r="S71" s="286"/>
      <c r="T71" s="286"/>
      <c r="U71" s="286">
        <v>6</v>
      </c>
      <c r="V71" s="286"/>
      <c r="W71" s="286"/>
      <c r="X71" s="287"/>
    </row>
    <row r="72" s="115" customFormat="1" ht="24.9" customHeight="1" spans="1:24">
      <c r="A72" s="306" t="s">
        <v>178</v>
      </c>
      <c r="B72" s="145" t="s">
        <v>179</v>
      </c>
      <c r="C72" s="166"/>
      <c r="D72" s="166"/>
      <c r="E72" s="167"/>
      <c r="F72" s="168"/>
      <c r="G72" s="166">
        <v>6</v>
      </c>
      <c r="H72" s="167"/>
      <c r="I72" s="162"/>
      <c r="J72" s="237">
        <f>K72*30</f>
        <v>180</v>
      </c>
      <c r="K72" s="238">
        <f>SUM(Q72:X72)</f>
        <v>6</v>
      </c>
      <c r="L72" s="238">
        <v>36</v>
      </c>
      <c r="M72" s="286">
        <v>12</v>
      </c>
      <c r="N72" s="286">
        <v>24</v>
      </c>
      <c r="O72" s="320"/>
      <c r="P72" s="240">
        <f>J72-L72</f>
        <v>144</v>
      </c>
      <c r="Q72" s="285"/>
      <c r="R72" s="286"/>
      <c r="S72" s="286"/>
      <c r="T72" s="286"/>
      <c r="U72" s="286"/>
      <c r="V72" s="286">
        <v>6</v>
      </c>
      <c r="W72" s="286"/>
      <c r="X72" s="287"/>
    </row>
    <row r="73" s="115" customFormat="1" ht="24.9" customHeight="1" spans="1:24">
      <c r="A73" s="307" t="s">
        <v>180</v>
      </c>
      <c r="B73" s="149" t="s">
        <v>181</v>
      </c>
      <c r="C73" s="308"/>
      <c r="D73" s="308"/>
      <c r="E73" s="309"/>
      <c r="F73" s="310"/>
      <c r="G73" s="308">
        <v>7</v>
      </c>
      <c r="H73" s="309"/>
      <c r="I73" s="321"/>
      <c r="J73" s="237">
        <f>K73*30</f>
        <v>180</v>
      </c>
      <c r="K73" s="238">
        <f>SUM(Q73:X73)</f>
        <v>6</v>
      </c>
      <c r="L73" s="238">
        <v>36</v>
      </c>
      <c r="M73" s="294">
        <v>12</v>
      </c>
      <c r="N73" s="294">
        <v>24</v>
      </c>
      <c r="O73" s="322"/>
      <c r="P73" s="240">
        <f>J73-L73</f>
        <v>144</v>
      </c>
      <c r="Q73" s="293"/>
      <c r="R73" s="294"/>
      <c r="S73" s="294"/>
      <c r="T73" s="294"/>
      <c r="U73" s="294"/>
      <c r="V73" s="294"/>
      <c r="W73" s="294">
        <v>6</v>
      </c>
      <c r="X73" s="295"/>
    </row>
    <row r="74" s="115" customFormat="1" ht="24.9" customHeight="1" spans="1:24">
      <c r="A74" s="307" t="s">
        <v>182</v>
      </c>
      <c r="B74" s="149" t="s">
        <v>183</v>
      </c>
      <c r="C74" s="308"/>
      <c r="D74" s="308"/>
      <c r="E74" s="309"/>
      <c r="F74" s="310"/>
      <c r="G74" s="308">
        <v>8</v>
      </c>
      <c r="H74" s="309"/>
      <c r="I74" s="321"/>
      <c r="J74" s="237">
        <f>K74*30</f>
        <v>180</v>
      </c>
      <c r="K74" s="238">
        <f>SUM(Q74:X74)</f>
        <v>6</v>
      </c>
      <c r="L74" s="238">
        <v>36</v>
      </c>
      <c r="M74" s="294">
        <v>12</v>
      </c>
      <c r="N74" s="294">
        <v>24</v>
      </c>
      <c r="O74" s="322"/>
      <c r="P74" s="240">
        <f>J74-L74</f>
        <v>144</v>
      </c>
      <c r="Q74" s="293"/>
      <c r="R74" s="294"/>
      <c r="S74" s="294"/>
      <c r="T74" s="294"/>
      <c r="U74" s="294"/>
      <c r="V74" s="294"/>
      <c r="W74" s="294"/>
      <c r="X74" s="295">
        <v>6</v>
      </c>
    </row>
    <row r="75" s="115" customFormat="1" ht="24.9" customHeight="1" spans="1:24">
      <c r="A75" s="307" t="s">
        <v>184</v>
      </c>
      <c r="B75" s="149" t="s">
        <v>185</v>
      </c>
      <c r="C75" s="308"/>
      <c r="D75" s="308"/>
      <c r="E75" s="309"/>
      <c r="F75" s="310"/>
      <c r="G75" s="308">
        <v>8</v>
      </c>
      <c r="H75" s="309"/>
      <c r="I75" s="321"/>
      <c r="J75" s="237">
        <f>K75*30</f>
        <v>180</v>
      </c>
      <c r="K75" s="238">
        <f>SUM(Q75:X75)</f>
        <v>6</v>
      </c>
      <c r="L75" s="238">
        <v>36</v>
      </c>
      <c r="M75" s="294">
        <v>12</v>
      </c>
      <c r="N75" s="294">
        <v>24</v>
      </c>
      <c r="O75" s="322"/>
      <c r="P75" s="240">
        <f>J75-L75</f>
        <v>144</v>
      </c>
      <c r="Q75" s="293"/>
      <c r="R75" s="294"/>
      <c r="S75" s="294"/>
      <c r="T75" s="294"/>
      <c r="U75" s="294"/>
      <c r="V75" s="294"/>
      <c r="W75" s="294"/>
      <c r="X75" s="295">
        <v>6</v>
      </c>
    </row>
    <row r="76" s="114" customFormat="1" ht="35.1" customHeight="1" spans="1:24">
      <c r="A76" s="150" t="s">
        <v>186</v>
      </c>
      <c r="B76" s="151"/>
      <c r="C76" s="172"/>
      <c r="D76" s="172"/>
      <c r="E76" s="173"/>
      <c r="F76" s="174"/>
      <c r="G76" s="172"/>
      <c r="H76" s="173"/>
      <c r="I76" s="246"/>
      <c r="J76" s="242">
        <f t="shared" ref="J76:X76" si="18">SUM(J71:J75)</f>
        <v>900</v>
      </c>
      <c r="K76" s="243">
        <f t="shared" si="18"/>
        <v>30</v>
      </c>
      <c r="L76" s="243">
        <f t="shared" si="18"/>
        <v>180</v>
      </c>
      <c r="M76" s="243">
        <f t="shared" si="18"/>
        <v>60</v>
      </c>
      <c r="N76" s="243">
        <f t="shared" si="18"/>
        <v>120</v>
      </c>
      <c r="O76" s="243">
        <f t="shared" si="18"/>
        <v>0</v>
      </c>
      <c r="P76" s="243">
        <f t="shared" si="18"/>
        <v>720</v>
      </c>
      <c r="Q76" s="242">
        <f t="shared" si="18"/>
        <v>0</v>
      </c>
      <c r="R76" s="243">
        <f t="shared" si="18"/>
        <v>0</v>
      </c>
      <c r="S76" s="243">
        <f t="shared" si="18"/>
        <v>0</v>
      </c>
      <c r="T76" s="243">
        <f t="shared" si="18"/>
        <v>0</v>
      </c>
      <c r="U76" s="243">
        <f t="shared" si="18"/>
        <v>6</v>
      </c>
      <c r="V76" s="243">
        <f t="shared" si="18"/>
        <v>6</v>
      </c>
      <c r="W76" s="243">
        <f t="shared" si="18"/>
        <v>6</v>
      </c>
      <c r="X76" s="247">
        <f t="shared" si="18"/>
        <v>12</v>
      </c>
    </row>
    <row r="77" s="115" customFormat="1" ht="11.4" customHeight="1" spans="1:24">
      <c r="A77" s="311"/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37"/>
    </row>
    <row r="78" s="114" customFormat="1" ht="24.6" customHeight="1" spans="1:24">
      <c r="A78" s="205" t="s">
        <v>187</v>
      </c>
      <c r="B78" s="206"/>
      <c r="C78" s="313"/>
      <c r="D78" s="314"/>
      <c r="E78" s="315"/>
      <c r="F78" s="313"/>
      <c r="G78" s="314"/>
      <c r="H78" s="315"/>
      <c r="I78" s="265"/>
      <c r="J78" s="266">
        <f t="shared" ref="J78:X78" si="19">SUM(J68,J76)</f>
        <v>1800</v>
      </c>
      <c r="K78" s="266">
        <f t="shared" si="19"/>
        <v>60</v>
      </c>
      <c r="L78" s="266">
        <f t="shared" si="19"/>
        <v>360</v>
      </c>
      <c r="M78" s="266">
        <f t="shared" si="19"/>
        <v>120</v>
      </c>
      <c r="N78" s="266">
        <f t="shared" si="19"/>
        <v>240</v>
      </c>
      <c r="O78" s="266">
        <f t="shared" si="19"/>
        <v>0</v>
      </c>
      <c r="P78" s="266">
        <f t="shared" si="19"/>
        <v>1440</v>
      </c>
      <c r="Q78" s="266">
        <f t="shared" si="19"/>
        <v>5</v>
      </c>
      <c r="R78" s="266">
        <f t="shared" si="19"/>
        <v>10</v>
      </c>
      <c r="S78" s="266">
        <f t="shared" si="19"/>
        <v>5</v>
      </c>
      <c r="T78" s="266">
        <f t="shared" si="19"/>
        <v>10</v>
      </c>
      <c r="U78" s="266">
        <f t="shared" si="19"/>
        <v>6</v>
      </c>
      <c r="V78" s="266">
        <f t="shared" si="19"/>
        <v>6</v>
      </c>
      <c r="W78" s="266">
        <f t="shared" si="19"/>
        <v>6</v>
      </c>
      <c r="X78" s="266">
        <f t="shared" si="19"/>
        <v>12</v>
      </c>
    </row>
    <row r="79" s="113" customFormat="1" ht="9" customHeight="1" spans="1:24">
      <c r="A79" s="204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301"/>
    </row>
    <row r="80" s="116" customFormat="1" ht="26.4" customHeight="1" spans="1:24">
      <c r="A80" s="316" t="s">
        <v>188</v>
      </c>
      <c r="B80" s="316"/>
      <c r="C80" s="265">
        <f>COUNT(C11:E18,C22:E42,C46:E48,C52:E54,C62:E67,C71:E75)</f>
        <v>13</v>
      </c>
      <c r="D80" s="265"/>
      <c r="E80" s="265"/>
      <c r="F80" s="265">
        <f>COUNT(F11:H18,F22:H42,F46:H48,F52:H54,F62:H67,F71:H75)</f>
        <v>38</v>
      </c>
      <c r="G80" s="265"/>
      <c r="H80" s="265"/>
      <c r="I80" s="265">
        <v>3</v>
      </c>
      <c r="J80" s="266">
        <f t="shared" ref="J80:X80" si="20">SUM(J58,J78)</f>
        <v>7200</v>
      </c>
      <c r="K80" s="266">
        <f t="shared" si="20"/>
        <v>240</v>
      </c>
      <c r="L80" s="266">
        <f t="shared" si="20"/>
        <v>1142</v>
      </c>
      <c r="M80" s="266">
        <f t="shared" si="20"/>
        <v>338</v>
      </c>
      <c r="N80" s="266">
        <f t="shared" si="20"/>
        <v>804</v>
      </c>
      <c r="O80" s="266">
        <f t="shared" si="20"/>
        <v>0</v>
      </c>
      <c r="P80" s="266">
        <f t="shared" si="20"/>
        <v>6058</v>
      </c>
      <c r="Q80" s="266">
        <f t="shared" si="20"/>
        <v>30</v>
      </c>
      <c r="R80" s="266">
        <f t="shared" si="20"/>
        <v>30</v>
      </c>
      <c r="S80" s="266">
        <f t="shared" si="20"/>
        <v>30</v>
      </c>
      <c r="T80" s="266">
        <f t="shared" si="20"/>
        <v>30</v>
      </c>
      <c r="U80" s="266">
        <f t="shared" si="20"/>
        <v>30</v>
      </c>
      <c r="V80" s="266">
        <f t="shared" si="20"/>
        <v>30</v>
      </c>
      <c r="W80" s="266">
        <f t="shared" si="20"/>
        <v>30</v>
      </c>
      <c r="X80" s="266">
        <f t="shared" si="20"/>
        <v>30</v>
      </c>
    </row>
    <row r="81" ht="11.4" customHeight="1" spans="1:24">
      <c r="A81" s="317"/>
      <c r="B81" s="317"/>
      <c r="C81" s="176"/>
      <c r="D81" s="176"/>
      <c r="E81" s="176"/>
      <c r="F81" s="176"/>
      <c r="G81" s="176"/>
      <c r="H81" s="176"/>
      <c r="I81" s="176"/>
      <c r="J81" s="323"/>
      <c r="K81" s="324"/>
      <c r="L81" s="325"/>
      <c r="M81" s="325"/>
      <c r="N81" s="325"/>
      <c r="O81" s="325"/>
      <c r="P81" s="325"/>
      <c r="Q81" s="338"/>
      <c r="R81" s="338"/>
      <c r="S81" s="338"/>
      <c r="T81" s="338"/>
      <c r="U81" s="338"/>
      <c r="V81" s="338"/>
      <c r="W81" s="338"/>
      <c r="X81" s="338"/>
    </row>
    <row r="82" ht="25.2" customHeight="1" spans="1:24">
      <c r="A82" s="318"/>
      <c r="B82" s="318"/>
      <c r="C82" s="319"/>
      <c r="D82" s="319"/>
      <c r="E82" s="319"/>
      <c r="F82" s="319"/>
      <c r="G82" s="319"/>
      <c r="H82" s="319"/>
      <c r="I82" s="319"/>
      <c r="J82" s="326"/>
      <c r="K82" s="327"/>
      <c r="L82" s="328" t="s">
        <v>189</v>
      </c>
      <c r="M82" s="329" t="s">
        <v>190</v>
      </c>
      <c r="N82" s="330"/>
      <c r="O82" s="330"/>
      <c r="P82" s="331"/>
      <c r="Q82" s="339">
        <f>COUNTIF($C$11:$E$18,1)+COUNTIF($C$22:$E$42,1)+COUNTIF($C$62:$E$67,1)+COUNTIF($C$71:$E$75,1)+COUNTIF($C$46:$E$48,1)+COUNTIF($C$52:$E$54,1)</f>
        <v>1</v>
      </c>
      <c r="R82" s="339">
        <f>COUNTIF($C$11:$E$18,2)+COUNTIF($C$22:$E$42,2)+COUNTIF($C$62:$E$67,2)+COUNTIF($C$71:$E$75,2)+COUNTIF($C$46:$E$48,2)+COUNTIF($C$52:$E$54,2)</f>
        <v>2</v>
      </c>
      <c r="S82" s="339">
        <v>3</v>
      </c>
      <c r="T82" s="339">
        <f>COUNTIF($C$11:$E$18,4)+COUNTIF($C$22:$E$42,4)+COUNTIF($C$62:$E$67,4)+COUNTIF($C$71:$E$75,4)+COUNTIF($C$46:$E$48,4)+COUNTIF($C$52:$E$54,4)</f>
        <v>1</v>
      </c>
      <c r="U82" s="339">
        <f>COUNTIF($C$11:$E$18,5)+COUNTIF($C$22:$E$42,5)+COUNTIF($C$62:$E$67,5)+COUNTIF($C$71:$E$75,5)+COUNTIF($C$46:$E$48,5)+COUNTIF($C$52:$E$54,5)</f>
        <v>1</v>
      </c>
      <c r="V82" s="339">
        <f>COUNTIF($C$11:$E$18,6)+COUNTIF($C$22:$E$42,6)+COUNTIF($C$62:$E$67,6)+COUNTIF($C$71:$E$75,6)+COUNTIF($C$46:$E$48,6)+COUNTIF($C$52:$E$54,6)</f>
        <v>2</v>
      </c>
      <c r="W82" s="339">
        <f>COUNTIF($C$11:$E$18,7)+COUNTIF($C$22:$E$42,7)+COUNTIF($C$62:$E$67,7)+COUNTIF($C$71:$E$75,7)+COUNTIF($C$46:$E$48,7)+COUNTIF($C$52:$E$54,7)</f>
        <v>2</v>
      </c>
      <c r="X82" s="339">
        <v>1</v>
      </c>
    </row>
    <row r="83" ht="25.2" customHeight="1" spans="1:24">
      <c r="A83" s="318"/>
      <c r="B83" s="318"/>
      <c r="C83" s="319"/>
      <c r="D83" s="319"/>
      <c r="E83" s="319"/>
      <c r="F83" s="319"/>
      <c r="G83" s="319"/>
      <c r="H83" s="319"/>
      <c r="I83" s="319"/>
      <c r="J83" s="326"/>
      <c r="K83" s="327"/>
      <c r="L83" s="332"/>
      <c r="M83" s="329" t="s">
        <v>191</v>
      </c>
      <c r="N83" s="330"/>
      <c r="O83" s="330"/>
      <c r="P83" s="331"/>
      <c r="Q83" s="339">
        <f>COUNTIF($F$11:$H$18,1)+COUNTIF($F$22:$H$42,1)+COUNTIF($F$62:$H$67,1)+COUNTIF($F$71:$H$75,1)+COUNTIF($F$46:$H$48,1)+COUNTIF($F$52:$H$54,1)</f>
        <v>5</v>
      </c>
      <c r="R83" s="339">
        <f>COUNTIF($F$11:$H$18,2)+COUNTIF($F$22:$H$42,2)+COUNTIF($F$62:$H$67,2)+COUNTIF($F$71:$H$75,2)+COUNTIF($F$46:$H$48,2)+COUNTIF($F$52:$H$54,2)</f>
        <v>6</v>
      </c>
      <c r="S83" s="339">
        <v>3</v>
      </c>
      <c r="T83" s="339">
        <f>COUNTIF($F$11:$H$18,4)+COUNTIF($F$22:$H$42,4)+COUNTIF($F$62:$H$67,4)+COUNTIF($F$71:$H$75,4)+COUNTIF($F$46:$H$48,4)+COUNTIF($F$52:$H$54,4)</f>
        <v>7</v>
      </c>
      <c r="U83" s="339">
        <f>COUNTIF($F$11:$H$18,5)+COUNTIF($F$22:$H$42,5)+COUNTIF($F$62:$H$67,5)+COUNTIF($F$71:$H$75,5)+COUNTIF($F$46:$H$48,5)+COUNTIF($F$52:$H$54,5)</f>
        <v>3</v>
      </c>
      <c r="V83" s="339">
        <f>COUNTIF($F$11:$H$18,6)+COUNTIF($F$22:$H$42,6)+COUNTIF($F$62:$H$67,6)+COUNTIF($F$71:$H$75,6)+COUNTIF($F$46:$H$48,6)+COUNTIF($F$52:$H$54,6)</f>
        <v>5</v>
      </c>
      <c r="W83" s="339">
        <f>COUNTIF($F$11:$H$18,7)+COUNTIF($F$22:$H$42,7)+COUNTIF($F$62:$H$67,7)+COUNTIF($F$71:$H$75,7)+COUNTIF($F$46:$H$48,7)+COUNTIF($F$52:$H$54,7)</f>
        <v>3</v>
      </c>
      <c r="X83" s="339">
        <f>COUNTIF($F$11:$H$18,8)+COUNTIF($F$22:$H$42,8)+COUNTIF($F$62:$H$67,8)+COUNTIF($F$71:$H$75,8)+COUNTIF($F$46:$H$48,8)+COUNTIF($F$52:$H$54,8)</f>
        <v>5</v>
      </c>
    </row>
    <row r="84" ht="25.2" customHeight="1" spans="1:24">
      <c r="A84" s="318"/>
      <c r="B84" s="318"/>
      <c r="C84" s="319"/>
      <c r="D84" s="319"/>
      <c r="E84" s="319"/>
      <c r="F84" s="319"/>
      <c r="G84" s="319"/>
      <c r="H84" s="319"/>
      <c r="I84" s="319"/>
      <c r="J84" s="326"/>
      <c r="K84" s="327"/>
      <c r="L84" s="332"/>
      <c r="M84" s="329" t="s">
        <v>192</v>
      </c>
      <c r="N84" s="330"/>
      <c r="O84" s="330"/>
      <c r="P84" s="331"/>
      <c r="Q84" s="339">
        <f>COUNTIF($I$46:$I$48,1)</f>
        <v>0</v>
      </c>
      <c r="R84" s="339">
        <f>COUNTIF($I$46:$I$48,2)</f>
        <v>0</v>
      </c>
      <c r="S84" s="339">
        <v>0</v>
      </c>
      <c r="T84" s="339">
        <v>0</v>
      </c>
      <c r="U84" s="339">
        <f>COUNTIF($I$46:$I$48,5)</f>
        <v>1</v>
      </c>
      <c r="V84" s="339">
        <f>COUNTIF($I$46:$I$48,6)</f>
        <v>0</v>
      </c>
      <c r="W84" s="339">
        <f>COUNTIF($I$46:$I$48,7)</f>
        <v>1</v>
      </c>
      <c r="X84" s="339">
        <f>COUNTIF($I$46:$I$48,8)</f>
        <v>0</v>
      </c>
    </row>
    <row r="85" ht="25.2" customHeight="1" spans="1:24">
      <c r="A85" s="318"/>
      <c r="B85" s="318"/>
      <c r="C85" s="319"/>
      <c r="D85" s="319"/>
      <c r="E85" s="319"/>
      <c r="F85" s="319"/>
      <c r="G85" s="319"/>
      <c r="H85" s="319"/>
      <c r="I85" s="319"/>
      <c r="J85" s="326"/>
      <c r="K85" s="327"/>
      <c r="L85" s="332"/>
      <c r="M85" s="329" t="s">
        <v>193</v>
      </c>
      <c r="N85" s="330"/>
      <c r="O85" s="330"/>
      <c r="P85" s="331"/>
      <c r="Q85" s="339">
        <f>COUNTIF($F$52:$H$54,1)</f>
        <v>0</v>
      </c>
      <c r="R85" s="339">
        <f>COUNTIF($F$52:$H$54,2)</f>
        <v>1</v>
      </c>
      <c r="S85" s="339">
        <v>1</v>
      </c>
      <c r="T85" s="339">
        <f>COUNTIF($F$52:$H$54,4)</f>
        <v>1</v>
      </c>
      <c r="U85" s="339">
        <f>COUNTIF($F$52:$H$54,5)</f>
        <v>1</v>
      </c>
      <c r="V85" s="339">
        <f>COUNTIF($F$52:$H$54,6)</f>
        <v>1</v>
      </c>
      <c r="W85" s="339">
        <f>COUNTIF($F$52:$H$54,7)</f>
        <v>1</v>
      </c>
      <c r="X85" s="340">
        <f>COUNTIF($F$52:$H$54,8)</f>
        <v>1</v>
      </c>
    </row>
    <row r="86" ht="30" customHeight="1" spans="1:24">
      <c r="A86" s="318"/>
      <c r="B86" s="318"/>
      <c r="C86" s="319"/>
      <c r="D86" s="319"/>
      <c r="E86" s="319"/>
      <c r="F86" s="319"/>
      <c r="G86" s="319"/>
      <c r="H86" s="319"/>
      <c r="I86" s="319"/>
      <c r="J86" s="326"/>
      <c r="K86" s="327"/>
      <c r="L86" s="333"/>
      <c r="M86" s="334" t="s">
        <v>194</v>
      </c>
      <c r="N86" s="335"/>
      <c r="O86" s="335"/>
      <c r="P86" s="336"/>
      <c r="Q86" s="341">
        <f>SUM(Q82:Q85)</f>
        <v>6</v>
      </c>
      <c r="R86" s="341">
        <f>SUM(R82:R84)</f>
        <v>8</v>
      </c>
      <c r="S86" s="341">
        <f>SUM(S82:S84)</f>
        <v>6</v>
      </c>
      <c r="T86" s="341">
        <f>SUM(T82:T84)</f>
        <v>8</v>
      </c>
      <c r="U86" s="341">
        <f t="shared" ref="U86:X86" si="21">SUM(U82:U84)</f>
        <v>5</v>
      </c>
      <c r="V86" s="341">
        <f t="shared" si="21"/>
        <v>7</v>
      </c>
      <c r="W86" s="341">
        <f t="shared" si="21"/>
        <v>6</v>
      </c>
      <c r="X86" s="341">
        <f t="shared" si="21"/>
        <v>6</v>
      </c>
    </row>
  </sheetData>
  <sheetProtection deleteRows="0"/>
  <customSheetViews>
    <customSheetView guid="{791DB74A-D72A-4A24-8E5B-5C9CCB5308F6}" scale="55" showPageBreaks="1" fitToPage="1" printArea="1" topLeftCell="A4">
      <selection activeCell="J13" sqref="J13"/>
      <pageMargins left="0.393700787401575" right="0.393700787401575" top="0.748031496062992" bottom="0.748031496062992" header="0.31496062992126" footer="0.31496062992126"/>
      <pageSetup paperSize="9" scale="46" fitToHeight="3" orientation="portrait"/>
      <headerFooter alignWithMargins="0"/>
    </customSheetView>
  </customSheetViews>
  <mergeCells count="107">
    <mergeCell ref="A1:X1"/>
    <mergeCell ref="J2:P2"/>
    <mergeCell ref="Q2:X2"/>
    <mergeCell ref="M3:O3"/>
    <mergeCell ref="Q3:R3"/>
    <mergeCell ref="S3:T3"/>
    <mergeCell ref="U3:V3"/>
    <mergeCell ref="W3:X3"/>
    <mergeCell ref="Q5:X5"/>
    <mergeCell ref="Q7:X7"/>
    <mergeCell ref="C8:E8"/>
    <mergeCell ref="F8:H8"/>
    <mergeCell ref="A9:X9"/>
    <mergeCell ref="A10:X10"/>
    <mergeCell ref="A19:B19"/>
    <mergeCell ref="C19:E19"/>
    <mergeCell ref="F19:H19"/>
    <mergeCell ref="A20:X20"/>
    <mergeCell ref="A21:X21"/>
    <mergeCell ref="A43:B43"/>
    <mergeCell ref="C43:E43"/>
    <mergeCell ref="F43:H43"/>
    <mergeCell ref="A44:X44"/>
    <mergeCell ref="A45:X45"/>
    <mergeCell ref="A49:B49"/>
    <mergeCell ref="C49:E49"/>
    <mergeCell ref="F49:H49"/>
    <mergeCell ref="A50:X50"/>
    <mergeCell ref="A51:X51"/>
    <mergeCell ref="A55:B55"/>
    <mergeCell ref="C55:E55"/>
    <mergeCell ref="F55:H55"/>
    <mergeCell ref="A57:X57"/>
    <mergeCell ref="A58:B58"/>
    <mergeCell ref="C58:E58"/>
    <mergeCell ref="F58:H58"/>
    <mergeCell ref="A59:X59"/>
    <mergeCell ref="A60:X60"/>
    <mergeCell ref="A61:X61"/>
    <mergeCell ref="A68:B68"/>
    <mergeCell ref="C68:E68"/>
    <mergeCell ref="F68:H68"/>
    <mergeCell ref="A69:X69"/>
    <mergeCell ref="A70:X70"/>
    <mergeCell ref="A76:B76"/>
    <mergeCell ref="C76:E76"/>
    <mergeCell ref="F76:H76"/>
    <mergeCell ref="A77:X77"/>
    <mergeCell ref="A78:B78"/>
    <mergeCell ref="C78:E78"/>
    <mergeCell ref="F78:H78"/>
    <mergeCell ref="A79:X79"/>
    <mergeCell ref="A80:B80"/>
    <mergeCell ref="C80:E80"/>
    <mergeCell ref="F80:H80"/>
    <mergeCell ref="A82:B82"/>
    <mergeCell ref="C82:E82"/>
    <mergeCell ref="F82:H82"/>
    <mergeCell ref="M82:P82"/>
    <mergeCell ref="A83:B83"/>
    <mergeCell ref="C83:E83"/>
    <mergeCell ref="F83:H83"/>
    <mergeCell ref="M83:P83"/>
    <mergeCell ref="A84:B84"/>
    <mergeCell ref="C84:E84"/>
    <mergeCell ref="F84:H84"/>
    <mergeCell ref="M84:P84"/>
    <mergeCell ref="A85:B85"/>
    <mergeCell ref="C85:E85"/>
    <mergeCell ref="F85:H85"/>
    <mergeCell ref="M85:P85"/>
    <mergeCell ref="A86:B86"/>
    <mergeCell ref="C86:E86"/>
    <mergeCell ref="F86:H86"/>
    <mergeCell ref="M86:P86"/>
    <mergeCell ref="A2:A7"/>
    <mergeCell ref="A53:A54"/>
    <mergeCell ref="B2:B7"/>
    <mergeCell ref="B53:B54"/>
    <mergeCell ref="I4:I7"/>
    <mergeCell ref="I53:I54"/>
    <mergeCell ref="J3:J7"/>
    <mergeCell ref="J53:J54"/>
    <mergeCell ref="K3:K7"/>
    <mergeCell ref="K53:K54"/>
    <mergeCell ref="L3:L7"/>
    <mergeCell ref="L53:L54"/>
    <mergeCell ref="L82:L86"/>
    <mergeCell ref="M4:M7"/>
    <mergeCell ref="M53:M54"/>
    <mergeCell ref="N4:N7"/>
    <mergeCell ref="N53:N54"/>
    <mergeCell ref="O4:O7"/>
    <mergeCell ref="O53:O54"/>
    <mergeCell ref="P3:P7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C4:E7"/>
    <mergeCell ref="F4:H7"/>
    <mergeCell ref="C2:I3"/>
  </mergeCells>
  <conditionalFormatting sqref="L11">
    <cfRule type="cellIs" dxfId="0" priority="151" stopIfTrue="1" operator="notEqual">
      <formula>M11+N11+O11</formula>
    </cfRule>
  </conditionalFormatting>
  <conditionalFormatting sqref="L12">
    <cfRule type="cellIs" dxfId="0" priority="150" stopIfTrue="1" operator="notEqual">
      <formula>M12+N12+O12</formula>
    </cfRule>
  </conditionalFormatting>
  <conditionalFormatting sqref="L13">
    <cfRule type="cellIs" dxfId="0" priority="149" stopIfTrue="1" operator="notEqual">
      <formula>M13+N13+O13</formula>
    </cfRule>
  </conditionalFormatting>
  <conditionalFormatting sqref="L15">
    <cfRule type="cellIs" dxfId="0" priority="33" stopIfTrue="1" operator="notEqual">
      <formula>M15+N15+O15</formula>
    </cfRule>
  </conditionalFormatting>
  <conditionalFormatting sqref="K16">
    <cfRule type="cellIs" dxfId="1" priority="19" stopIfTrue="1" operator="lessThan">
      <formula>3</formula>
    </cfRule>
  </conditionalFormatting>
  <conditionalFormatting sqref="L16">
    <cfRule type="cellIs" dxfId="0" priority="18" stopIfTrue="1" operator="notEqual">
      <formula>M16+N16+O16</formula>
    </cfRule>
  </conditionalFormatting>
  <conditionalFormatting sqref="K17">
    <cfRule type="cellIs" dxfId="1" priority="17" stopIfTrue="1" operator="lessThan">
      <formula>3</formula>
    </cfRule>
  </conditionalFormatting>
  <conditionalFormatting sqref="L17">
    <cfRule type="cellIs" dxfId="0" priority="16" stopIfTrue="1" operator="notEqual">
      <formula>M17+N17+O17</formula>
    </cfRule>
  </conditionalFormatting>
  <conditionalFormatting sqref="K18">
    <cfRule type="cellIs" dxfId="1" priority="15" stopIfTrue="1" operator="lessThan">
      <formula>3</formula>
    </cfRule>
  </conditionalFormatting>
  <conditionalFormatting sqref="L18">
    <cfRule type="cellIs" dxfId="0" priority="14" stopIfTrue="1" operator="notEqual">
      <formula>M18+N18+O18</formula>
    </cfRule>
  </conditionalFormatting>
  <conditionalFormatting sqref="K24">
    <cfRule type="cellIs" dxfId="1" priority="9" stopIfTrue="1" operator="lessThan">
      <formula>3</formula>
    </cfRule>
  </conditionalFormatting>
  <conditionalFormatting sqref="L24">
    <cfRule type="cellIs" dxfId="0" priority="8" stopIfTrue="1" operator="notEqual">
      <formula>M24+N24+O24</formula>
    </cfRule>
  </conditionalFormatting>
  <conditionalFormatting sqref="K25">
    <cfRule type="cellIs" dxfId="1" priority="11" stopIfTrue="1" operator="lessThan">
      <formula>3</formula>
    </cfRule>
  </conditionalFormatting>
  <conditionalFormatting sqref="L25">
    <cfRule type="cellIs" dxfId="0" priority="10" stopIfTrue="1" operator="notEqual">
      <formula>M25+N25+O25</formula>
    </cfRule>
  </conditionalFormatting>
  <conditionalFormatting sqref="L27">
    <cfRule type="cellIs" dxfId="0" priority="226" stopIfTrue="1" operator="notEqual">
      <formula>M27+N27+O27</formula>
    </cfRule>
  </conditionalFormatting>
  <conditionalFormatting sqref="L28">
    <cfRule type="cellIs" dxfId="0" priority="224" stopIfTrue="1" operator="notEqual">
      <formula>M28+N28+O28</formula>
    </cfRule>
  </conditionalFormatting>
  <conditionalFormatting sqref="L29">
    <cfRule type="cellIs" dxfId="0" priority="223" stopIfTrue="1" operator="notEqual">
      <formula>M29+N29+O29</formula>
    </cfRule>
  </conditionalFormatting>
  <conditionalFormatting sqref="K30">
    <cfRule type="cellIs" dxfId="1" priority="7" stopIfTrue="1" operator="lessThan">
      <formula>3</formula>
    </cfRule>
  </conditionalFormatting>
  <conditionalFormatting sqref="L30">
    <cfRule type="cellIs" dxfId="0" priority="5" stopIfTrue="1" operator="notEqual">
      <formula>M30+N30+O30</formula>
    </cfRule>
    <cfRule type="cellIs" dxfId="0" priority="6" stopIfTrue="1" operator="notEqual">
      <formula>M30+N30+O30</formula>
    </cfRule>
  </conditionalFormatting>
  <conditionalFormatting sqref="L31">
    <cfRule type="cellIs" dxfId="0" priority="222" stopIfTrue="1" operator="notEqual">
      <formula>M31+N31+O31</formula>
    </cfRule>
  </conditionalFormatting>
  <conditionalFormatting sqref="L33">
    <cfRule type="cellIs" dxfId="0" priority="20" stopIfTrue="1" operator="notEqual">
      <formula>M33+N33+O33</formula>
    </cfRule>
  </conditionalFormatting>
  <conditionalFormatting sqref="L34">
    <cfRule type="cellIs" dxfId="0" priority="219" stopIfTrue="1" operator="notEqual">
      <formula>M34+N34+O34</formula>
    </cfRule>
  </conditionalFormatting>
  <conditionalFormatting sqref="L35">
    <cfRule type="cellIs" dxfId="0" priority="218" stopIfTrue="1" operator="notEqual">
      <formula>M35+N35+O35</formula>
    </cfRule>
  </conditionalFormatting>
  <conditionalFormatting sqref="L38">
    <cfRule type="cellIs" dxfId="0" priority="209" stopIfTrue="1" operator="notEqual">
      <formula>M38+N38+O38</formula>
    </cfRule>
  </conditionalFormatting>
  <conditionalFormatting sqref="L39">
    <cfRule type="cellIs" dxfId="0" priority="208" stopIfTrue="1" operator="notEqual">
      <formula>M39+N39+O39</formula>
    </cfRule>
  </conditionalFormatting>
  <conditionalFormatting sqref="K40">
    <cfRule type="cellIs" dxfId="1" priority="4" stopIfTrue="1" operator="lessThan">
      <formula>3</formula>
    </cfRule>
  </conditionalFormatting>
  <conditionalFormatting sqref="L40">
    <cfRule type="cellIs" dxfId="0" priority="3" stopIfTrue="1" operator="notEqual">
      <formula>M40+N40+O40</formula>
    </cfRule>
  </conditionalFormatting>
  <conditionalFormatting sqref="K41">
    <cfRule type="cellIs" dxfId="1" priority="2" stopIfTrue="1" operator="lessThan">
      <formula>3</formula>
    </cfRule>
  </conditionalFormatting>
  <conditionalFormatting sqref="L41">
    <cfRule type="cellIs" dxfId="0" priority="1" stopIfTrue="1" operator="notEqual">
      <formula>M41+N41+O41</formula>
    </cfRule>
  </conditionalFormatting>
  <conditionalFormatting sqref="L46">
    <cfRule type="cellIs" dxfId="0" priority="196" stopIfTrue="1" operator="notEqual">
      <formula>M46+N46+O46</formula>
    </cfRule>
  </conditionalFormatting>
  <conditionalFormatting sqref="L47">
    <cfRule type="cellIs" dxfId="0" priority="195" stopIfTrue="1" operator="notEqual">
      <formula>M47+N47+O47</formula>
    </cfRule>
  </conditionalFormatting>
  <conditionalFormatting sqref="L48">
    <cfRule type="cellIs" dxfId="0" priority="194" stopIfTrue="1" operator="notEqual">
      <formula>M48+N48+O48</formula>
    </cfRule>
  </conditionalFormatting>
  <conditionalFormatting sqref="L56">
    <cfRule type="cellIs" dxfId="0" priority="24" stopIfTrue="1" operator="notEqual">
      <formula>M56+N56+O56</formula>
    </cfRule>
  </conditionalFormatting>
  <conditionalFormatting sqref="K62">
    <cfRule type="cellIs" dxfId="1" priority="72" stopIfTrue="1" operator="lessThan">
      <formula>3</formula>
    </cfRule>
  </conditionalFormatting>
  <conditionalFormatting sqref="L62">
    <cfRule type="cellIs" dxfId="0" priority="179" stopIfTrue="1" operator="notEqual">
      <formula>M62+N62+O62</formula>
    </cfRule>
  </conditionalFormatting>
  <conditionalFormatting sqref="K63">
    <cfRule type="cellIs" dxfId="1" priority="71" stopIfTrue="1" operator="lessThan">
      <formula>3</formula>
    </cfRule>
  </conditionalFormatting>
  <conditionalFormatting sqref="K64">
    <cfRule type="cellIs" dxfId="1" priority="70" stopIfTrue="1" operator="lessThan">
      <formula>3</formula>
    </cfRule>
  </conditionalFormatting>
  <conditionalFormatting sqref="K65">
    <cfRule type="cellIs" dxfId="1" priority="69" stopIfTrue="1" operator="lessThan">
      <formula>3</formula>
    </cfRule>
  </conditionalFormatting>
  <conditionalFormatting sqref="K66">
    <cfRule type="cellIs" dxfId="1" priority="68" stopIfTrue="1" operator="lessThan">
      <formula>3</formula>
    </cfRule>
  </conditionalFormatting>
  <conditionalFormatting sqref="K67">
    <cfRule type="cellIs" dxfId="1" priority="67" stopIfTrue="1" operator="lessThan">
      <formula>3</formula>
    </cfRule>
  </conditionalFormatting>
  <conditionalFormatting sqref="K71">
    <cfRule type="cellIs" dxfId="1" priority="66" stopIfTrue="1" operator="lessThan">
      <formula>3</formula>
    </cfRule>
  </conditionalFormatting>
  <conditionalFormatting sqref="L71">
    <cfRule type="cellIs" dxfId="0" priority="171" stopIfTrue="1" operator="notEqual">
      <formula>M71+N71+O71</formula>
    </cfRule>
  </conditionalFormatting>
  <conditionalFormatting sqref="K72">
    <cfRule type="cellIs" dxfId="1" priority="65" stopIfTrue="1" operator="lessThan">
      <formula>3</formula>
    </cfRule>
  </conditionalFormatting>
  <conditionalFormatting sqref="L72">
    <cfRule type="cellIs" dxfId="0" priority="170" stopIfTrue="1" operator="notEqual">
      <formula>M72+N72+O72</formula>
    </cfRule>
  </conditionalFormatting>
  <conditionalFormatting sqref="K73">
    <cfRule type="cellIs" dxfId="1" priority="64" stopIfTrue="1" operator="lessThan">
      <formula>3</formula>
    </cfRule>
  </conditionalFormatting>
  <conditionalFormatting sqref="L73">
    <cfRule type="cellIs" dxfId="0" priority="169" stopIfTrue="1" operator="notEqual">
      <formula>M73+N73+O73</formula>
    </cfRule>
  </conditionalFormatting>
  <conditionalFormatting sqref="K74">
    <cfRule type="cellIs" dxfId="1" priority="63" stopIfTrue="1" operator="lessThan">
      <formula>3</formula>
    </cfRule>
  </conditionalFormatting>
  <conditionalFormatting sqref="L74">
    <cfRule type="cellIs" dxfId="0" priority="168" stopIfTrue="1" operator="notEqual">
      <formula>M74+N74+O74</formula>
    </cfRule>
  </conditionalFormatting>
  <conditionalFormatting sqref="K75">
    <cfRule type="cellIs" dxfId="1" priority="62" stopIfTrue="1" operator="lessThan">
      <formula>3</formula>
    </cfRule>
  </conditionalFormatting>
  <conditionalFormatting sqref="L75">
    <cfRule type="cellIs" dxfId="0" priority="167" stopIfTrue="1" operator="notEqual">
      <formula>M75+N75+O75</formula>
    </cfRule>
  </conditionalFormatting>
  <conditionalFormatting sqref="K78">
    <cfRule type="cellIs" dxfId="0" priority="46" stopIfTrue="1" operator="lessThan">
      <formula>60</formula>
    </cfRule>
  </conditionalFormatting>
  <conditionalFormatting sqref="J80">
    <cfRule type="cellIs" dxfId="0" priority="364" stopIfTrue="1" operator="notEqual">
      <formula>7200</formula>
    </cfRule>
  </conditionalFormatting>
  <conditionalFormatting sqref="K80">
    <cfRule type="cellIs" dxfId="0" priority="365" stopIfTrue="1" operator="notEqual">
      <formula>240</formula>
    </cfRule>
  </conditionalFormatting>
  <conditionalFormatting sqref="Q80:X80">
    <cfRule type="cellIs" dxfId="2" priority="368" stopIfTrue="1" operator="notEqual">
      <formula>30</formula>
    </cfRule>
  </conditionalFormatting>
  <conditionalFormatting sqref="Q86">
    <cfRule type="cellIs" dxfId="0" priority="45" stopIfTrue="1" operator="greaterThan">
      <formula>8</formula>
    </cfRule>
  </conditionalFormatting>
  <conditionalFormatting sqref="R86:X86">
    <cfRule type="cellIs" dxfId="0" priority="44" stopIfTrue="1" operator="greaterThan">
      <formula>8</formula>
    </cfRule>
  </conditionalFormatting>
  <conditionalFormatting sqref="S86">
    <cfRule type="cellIs" dxfId="0" priority="43" stopIfTrue="1" operator="greaterThan">
      <formula>8</formula>
    </cfRule>
  </conditionalFormatting>
  <conditionalFormatting sqref="T86">
    <cfRule type="cellIs" dxfId="0" priority="42" stopIfTrue="1" operator="greaterThan">
      <formula>8</formula>
    </cfRule>
  </conditionalFormatting>
  <conditionalFormatting sqref="U86">
    <cfRule type="cellIs" dxfId="0" priority="41" stopIfTrue="1" operator="greaterThan">
      <formula>8</formula>
    </cfRule>
  </conditionalFormatting>
  <conditionalFormatting sqref="V86">
    <cfRule type="cellIs" dxfId="0" priority="40" stopIfTrue="1" operator="greaterThan">
      <formula>8</formula>
    </cfRule>
  </conditionalFormatting>
  <conditionalFormatting sqref="W86:X86">
    <cfRule type="cellIs" dxfId="0" priority="39" stopIfTrue="1" operator="greaterThan">
      <formula>8</formula>
    </cfRule>
  </conditionalFormatting>
  <conditionalFormatting sqref="X86">
    <cfRule type="cellIs" dxfId="0" priority="38" stopIfTrue="1" operator="greaterThan">
      <formula>8</formula>
    </cfRule>
  </conditionalFormatting>
  <conditionalFormatting sqref="K32:K33">
    <cfRule type="cellIs" dxfId="1" priority="21" stopIfTrue="1" operator="lessThan">
      <formula>3</formula>
    </cfRule>
  </conditionalFormatting>
  <conditionalFormatting sqref="L14:L15">
    <cfRule type="cellIs" dxfId="0" priority="148" stopIfTrue="1" operator="notEqual">
      <formula>M14+N14+O14</formula>
    </cfRule>
  </conditionalFormatting>
  <conditionalFormatting sqref="L52:L53">
    <cfRule type="cellIs" dxfId="0" priority="189" stopIfTrue="1" operator="notEqual">
      <formula>M52+N52+O52</formula>
    </cfRule>
  </conditionalFormatting>
  <conditionalFormatting sqref="L63:L67">
    <cfRule type="cellIs" dxfId="0" priority="23" stopIfTrue="1" operator="notEqual">
      <formula>M63+N63+O63</formula>
    </cfRule>
  </conditionalFormatting>
  <conditionalFormatting sqref="K52:K53;K11:K15;K22:K23;K26:K29;K31;K34:K39;K42">
    <cfRule type="cellIs" dxfId="1" priority="281" stopIfTrue="1" operator="lessThan">
      <formula>3</formula>
    </cfRule>
  </conditionalFormatting>
  <conditionalFormatting sqref="L26;L42">
    <cfRule type="cellIs" dxfId="0" priority="228" stopIfTrue="1" operator="notEqual">
      <formula>M26+N26+O26</formula>
    </cfRule>
  </conditionalFormatting>
  <conditionalFormatting sqref="W82:X82;Q82:R82;T82">
    <cfRule type="cellIs" dxfId="1" priority="367" stopIfTrue="1" operator="greaterThan">
      <formula>2</formula>
    </cfRule>
  </conditionalFormatting>
  <printOptions horizontalCentered="1"/>
  <pageMargins left="0.393700787401575" right="0.393700787401575" top="3.74015748031496" bottom="0.393700787401575" header="0.511811023622047" footer="0.511811023622047"/>
  <pageSetup paperSize="9" scale="45" fitToHeight="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2:AI42"/>
  <sheetViews>
    <sheetView zoomScale="55" zoomScaleNormal="55" workbookViewId="0">
      <selection activeCell="A25" sqref="A25"/>
    </sheetView>
  </sheetViews>
  <sheetFormatPr defaultColWidth="8.88888888888889" defaultRowHeight="13.2"/>
  <cols>
    <col min="1" max="21" width="8.66666666666667" style="6" customWidth="1"/>
    <col min="22" max="16384" width="8.88888888888889" style="6"/>
  </cols>
  <sheetData>
    <row r="2" s="1" customFormat="1" ht="19.95" customHeight="1" spans="1:21">
      <c r="A2" s="7" t="s">
        <v>195</v>
      </c>
      <c r="B2" s="7"/>
      <c r="C2" s="7"/>
      <c r="D2" s="8"/>
      <c r="E2" s="9"/>
      <c r="F2" s="9"/>
      <c r="G2" s="9"/>
      <c r="H2" s="10"/>
      <c r="I2" s="53"/>
      <c r="J2" s="53"/>
      <c r="K2" s="54"/>
      <c r="L2" s="55"/>
      <c r="M2" s="7" t="s">
        <v>196</v>
      </c>
      <c r="N2" s="7"/>
      <c r="O2" s="7"/>
      <c r="P2" s="7"/>
      <c r="Q2" s="53"/>
      <c r="R2" s="53"/>
      <c r="S2" s="53"/>
      <c r="T2" s="53"/>
      <c r="U2" s="53"/>
    </row>
    <row r="3" s="1" customFormat="1" ht="16.5" customHeight="1" spans="1:21">
      <c r="A3" s="11" t="s">
        <v>197</v>
      </c>
      <c r="B3" s="12" t="s">
        <v>198</v>
      </c>
      <c r="C3" s="12"/>
      <c r="D3" s="12"/>
      <c r="E3" s="12"/>
      <c r="F3" s="12"/>
      <c r="G3" s="12"/>
      <c r="H3" s="13" t="s">
        <v>199</v>
      </c>
      <c r="I3" s="12" t="s">
        <v>200</v>
      </c>
      <c r="J3" s="12"/>
      <c r="K3" s="56"/>
      <c r="L3" s="55"/>
      <c r="M3" s="57" t="s">
        <v>201</v>
      </c>
      <c r="N3" s="58"/>
      <c r="O3" s="59" t="s">
        <v>202</v>
      </c>
      <c r="P3" s="60"/>
      <c r="Q3" s="60"/>
      <c r="R3" s="60"/>
      <c r="S3" s="60"/>
      <c r="T3" s="89"/>
      <c r="U3" s="90" t="s">
        <v>199</v>
      </c>
    </row>
    <row r="4" s="1" customFormat="1" ht="16.5" customHeight="1" spans="1:21">
      <c r="A4" s="14"/>
      <c r="B4" s="15"/>
      <c r="C4" s="15"/>
      <c r="D4" s="15"/>
      <c r="E4" s="15"/>
      <c r="F4" s="15"/>
      <c r="G4" s="15"/>
      <c r="H4" s="16"/>
      <c r="I4" s="15" t="s">
        <v>203</v>
      </c>
      <c r="J4" s="61" t="s">
        <v>204</v>
      </c>
      <c r="K4" s="62"/>
      <c r="L4" s="55"/>
      <c r="M4" s="63"/>
      <c r="N4" s="64"/>
      <c r="O4" s="65"/>
      <c r="P4" s="66"/>
      <c r="Q4" s="66"/>
      <c r="R4" s="66"/>
      <c r="S4" s="66"/>
      <c r="T4" s="91"/>
      <c r="U4" s="92"/>
    </row>
    <row r="5" s="1" customFormat="1" ht="3.75" customHeight="1" spans="1:21">
      <c r="A5" s="14"/>
      <c r="B5" s="15"/>
      <c r="C5" s="15"/>
      <c r="D5" s="15"/>
      <c r="E5" s="15"/>
      <c r="F5" s="15"/>
      <c r="G5" s="15"/>
      <c r="H5" s="16"/>
      <c r="I5" s="15"/>
      <c r="J5" s="61"/>
      <c r="K5" s="62"/>
      <c r="L5" s="55"/>
      <c r="M5" s="63"/>
      <c r="N5" s="64"/>
      <c r="O5" s="67"/>
      <c r="P5" s="68"/>
      <c r="Q5" s="68"/>
      <c r="R5" s="68"/>
      <c r="S5" s="68"/>
      <c r="T5" s="93"/>
      <c r="U5" s="94"/>
    </row>
    <row r="6" s="1" customFormat="1" ht="30" customHeight="1" spans="1:21">
      <c r="A6" s="17" t="str">
        <f>ЗМІСТ!A52</f>
        <v>ОК. 32</v>
      </c>
      <c r="B6" s="18" t="str">
        <f>ЗМІСТ!B52</f>
        <v>Навчальна практика</v>
      </c>
      <c r="C6" s="18"/>
      <c r="D6" s="18"/>
      <c r="E6" s="18"/>
      <c r="F6" s="18"/>
      <c r="G6" s="18"/>
      <c r="H6" s="19" t="s">
        <v>205</v>
      </c>
      <c r="I6" s="24">
        <v>10</v>
      </c>
      <c r="J6" s="19"/>
      <c r="K6" s="69"/>
      <c r="L6" s="55"/>
      <c r="M6" s="70" t="s">
        <v>206</v>
      </c>
      <c r="N6" s="71"/>
      <c r="O6" s="72" t="s">
        <v>207</v>
      </c>
      <c r="P6" s="73"/>
      <c r="Q6" s="73"/>
      <c r="R6" s="73"/>
      <c r="S6" s="73"/>
      <c r="T6" s="95"/>
      <c r="U6" s="96">
        <v>8</v>
      </c>
    </row>
    <row r="7" s="1" customFormat="1" ht="30" customHeight="1" spans="1:21">
      <c r="A7" s="17" t="str">
        <f>ЗМІСТ!A53</f>
        <v>ОК. 33</v>
      </c>
      <c r="B7" s="18" t="str">
        <f>ЗМІСТ!B53</f>
        <v>Виробнича практика</v>
      </c>
      <c r="C7" s="18"/>
      <c r="D7" s="18"/>
      <c r="E7" s="18"/>
      <c r="F7" s="18"/>
      <c r="G7" s="18"/>
      <c r="H7" s="19" t="s">
        <v>208</v>
      </c>
      <c r="I7" s="24">
        <v>19</v>
      </c>
      <c r="J7" s="74"/>
      <c r="K7" s="75"/>
      <c r="L7" s="76"/>
      <c r="M7" s="77"/>
      <c r="N7" s="78"/>
      <c r="O7" s="79"/>
      <c r="P7" s="80"/>
      <c r="Q7" s="80"/>
      <c r="R7" s="80"/>
      <c r="S7" s="80"/>
      <c r="T7" s="97"/>
      <c r="U7" s="98"/>
    </row>
    <row r="8" ht="6" customHeight="1"/>
    <row r="9" hidden="1"/>
    <row r="10" ht="19.95" customHeight="1" spans="1:21">
      <c r="A10" s="20" t="s">
        <v>209</v>
      </c>
      <c r="B10" s="20"/>
      <c r="C10" s="20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ht="19.5" customHeight="1" spans="1:21">
      <c r="A11" s="22" t="s">
        <v>210</v>
      </c>
      <c r="B11" s="23"/>
      <c r="C11" s="23"/>
      <c r="D11" s="23"/>
      <c r="E11" s="23"/>
      <c r="F11" s="23"/>
      <c r="G11" s="23"/>
      <c r="H11" s="23"/>
      <c r="I11" s="81" t="s">
        <v>211</v>
      </c>
      <c r="J11" s="81" t="s">
        <v>212</v>
      </c>
      <c r="K11" s="81" t="s">
        <v>213</v>
      </c>
      <c r="L11" s="81" t="s">
        <v>214</v>
      </c>
      <c r="M11" s="81" t="s">
        <v>215</v>
      </c>
      <c r="N11" s="81" t="s">
        <v>216</v>
      </c>
      <c r="O11" s="81" t="s">
        <v>217</v>
      </c>
      <c r="P11" s="81" t="s">
        <v>218</v>
      </c>
      <c r="Q11" s="81" t="s">
        <v>219</v>
      </c>
      <c r="R11" s="81"/>
      <c r="S11" s="81"/>
      <c r="T11" s="81"/>
      <c r="U11" s="99"/>
    </row>
    <row r="12" ht="18" customHeight="1" spans="1:21">
      <c r="A12" s="17" t="s">
        <v>220</v>
      </c>
      <c r="B12" s="24"/>
      <c r="C12" s="24"/>
      <c r="D12" s="24"/>
      <c r="E12" s="24"/>
      <c r="F12" s="24"/>
      <c r="G12" s="24"/>
      <c r="H12" s="24"/>
      <c r="I12" s="82">
        <f>ЗМІСТ!Q6</f>
        <v>15</v>
      </c>
      <c r="J12" s="82">
        <f>ЗМІСТ!R6</f>
        <v>15</v>
      </c>
      <c r="K12" s="82">
        <f>ЗМІСТ!S6</f>
        <v>15</v>
      </c>
      <c r="L12" s="82">
        <f>ЗМІСТ!T6</f>
        <v>15</v>
      </c>
      <c r="M12" s="82">
        <f>ЗМІСТ!U6</f>
        <v>15</v>
      </c>
      <c r="N12" s="82">
        <f>ЗМІСТ!V6</f>
        <v>15</v>
      </c>
      <c r="O12" s="82">
        <f>ЗМІСТ!W6</f>
        <v>15</v>
      </c>
      <c r="P12" s="82">
        <f>ЗМІСТ!X6</f>
        <v>15</v>
      </c>
      <c r="Q12" s="100">
        <f>SUM(I12:P12)</f>
        <v>120</v>
      </c>
      <c r="R12" s="100"/>
      <c r="S12" s="100"/>
      <c r="T12" s="100"/>
      <c r="U12" s="101"/>
    </row>
    <row r="13" ht="24.9" customHeight="1" spans="1:21">
      <c r="A13" s="17" t="s">
        <v>221</v>
      </c>
      <c r="B13" s="24"/>
      <c r="C13" s="24"/>
      <c r="D13" s="24"/>
      <c r="E13" s="24"/>
      <c r="F13" s="24"/>
      <c r="G13" s="24"/>
      <c r="H13" s="24"/>
      <c r="I13" s="82">
        <f>I12-ROUNDDOWN(SUM(ЗМІСТ!Q52:Q54)/1.5,0)</f>
        <v>15</v>
      </c>
      <c r="J13" s="82">
        <f>J12-ROUNDDOWN(SUM(ЗМІСТ!R52:R54)/1.5,0)</f>
        <v>12</v>
      </c>
      <c r="K13" s="82">
        <f>K12-ROUNDDOWN(SUM(ЗМІСТ!S52:S53)/1.5,0)</f>
        <v>15</v>
      </c>
      <c r="L13" s="82">
        <v>14</v>
      </c>
      <c r="M13" s="82">
        <f>M12-ROUNDDOWN(SUM(ЗМІСТ!U52:U53)/1.5,0)</f>
        <v>9</v>
      </c>
      <c r="N13" s="82">
        <f>N12-ROUNDDOWN(SUM(ЗМІСТ!V52:V53)/1.5,0)</f>
        <v>9</v>
      </c>
      <c r="O13" s="82">
        <v>7</v>
      </c>
      <c r="P13" s="82">
        <v>9</v>
      </c>
      <c r="Q13" s="100">
        <f>SUM(I13:P13)</f>
        <v>90</v>
      </c>
      <c r="R13" s="100"/>
      <c r="S13" s="100"/>
      <c r="T13" s="100"/>
      <c r="U13" s="101"/>
    </row>
    <row r="14" ht="24.9" customHeight="1" spans="1:21">
      <c r="A14" s="17" t="s">
        <v>222</v>
      </c>
      <c r="B14" s="24"/>
      <c r="C14" s="24"/>
      <c r="D14" s="24"/>
      <c r="E14" s="24"/>
      <c r="F14" s="24"/>
      <c r="G14" s="24"/>
      <c r="H14" s="24"/>
      <c r="I14" s="19">
        <f>10*(30-SUM(ЗМІСТ!Q52:Q54)-SUM(ЗМІСТ!Q46:Q48))</f>
        <v>300</v>
      </c>
      <c r="J14" s="19">
        <f>10*(30-SUM(ЗМІСТ!R52:R54)-SUM(ЗМІСТ!R46:R48))</f>
        <v>250</v>
      </c>
      <c r="K14" s="19">
        <f>10*(30-SUM(ЗМІСТ!S52:S53)-SUM(ЗМІСТ!S46:S48))</f>
        <v>300</v>
      </c>
      <c r="L14" s="19">
        <f>10*(30-SUM(ЗМІСТ!T52:T53)-SUM(ЗМІСТ!T46:T48))</f>
        <v>280</v>
      </c>
      <c r="M14" s="19">
        <f>10*(30-SUM(ЗМІСТ!U52:U53)-SUM(ЗМІСТ!U46:U48))</f>
        <v>190</v>
      </c>
      <c r="N14" s="19">
        <f>10*(30-SUM(ЗМІСТ!V52:V53)-SUM(ЗМІСТ!V46:V48))</f>
        <v>210</v>
      </c>
      <c r="O14" s="19">
        <v>170</v>
      </c>
      <c r="P14" s="19">
        <f>10*(30-SUM(ЗМІСТ!X52:X53)-SUM(ЗМІСТ!X46:X48))</f>
        <v>210</v>
      </c>
      <c r="Q14" s="100">
        <v>1678</v>
      </c>
      <c r="R14" s="100"/>
      <c r="S14" s="100"/>
      <c r="T14" s="100"/>
      <c r="U14" s="101"/>
    </row>
    <row r="15" ht="24.9" customHeight="1" spans="1:21">
      <c r="A15" s="17" t="s">
        <v>223</v>
      </c>
      <c r="B15" s="24"/>
      <c r="C15" s="24"/>
      <c r="D15" s="24"/>
      <c r="E15" s="24"/>
      <c r="F15" s="24"/>
      <c r="G15" s="24"/>
      <c r="H15" s="24"/>
      <c r="I15" s="83">
        <f>I14/I13</f>
        <v>20</v>
      </c>
      <c r="J15" s="83">
        <f t="shared" ref="J15:P15" si="0">J14/J13</f>
        <v>20.8333333333333</v>
      </c>
      <c r="K15" s="83">
        <f t="shared" si="0"/>
        <v>20</v>
      </c>
      <c r="L15" s="83">
        <f t="shared" si="0"/>
        <v>20</v>
      </c>
      <c r="M15" s="83">
        <f t="shared" si="0"/>
        <v>21.1111111111111</v>
      </c>
      <c r="N15" s="83">
        <f t="shared" si="0"/>
        <v>23.3333333333333</v>
      </c>
      <c r="O15" s="83">
        <f t="shared" si="0"/>
        <v>24.2857142857143</v>
      </c>
      <c r="P15" s="83">
        <f t="shared" si="0"/>
        <v>23.3333333333333</v>
      </c>
      <c r="Q15" s="102"/>
      <c r="R15" s="102"/>
      <c r="S15" s="102"/>
      <c r="T15" s="102"/>
      <c r="U15" s="103"/>
    </row>
    <row r="16" ht="21" customHeight="1" spans="1:35">
      <c r="A16" s="25" t="s">
        <v>224</v>
      </c>
      <c r="B16" s="26"/>
      <c r="C16" s="26"/>
      <c r="D16" s="26"/>
      <c r="E16" s="26"/>
      <c r="F16" s="26"/>
      <c r="G16" s="26"/>
      <c r="H16" s="26"/>
      <c r="I16" s="83">
        <f>ЗМІСТ!Q80</f>
        <v>30</v>
      </c>
      <c r="J16" s="83">
        <f>ЗМІСТ!R80</f>
        <v>30</v>
      </c>
      <c r="K16" s="83">
        <f>ЗМІСТ!S80</f>
        <v>30</v>
      </c>
      <c r="L16" s="83">
        <f>ЗМІСТ!T80</f>
        <v>30</v>
      </c>
      <c r="M16" s="83">
        <f>ЗМІСТ!U80</f>
        <v>30</v>
      </c>
      <c r="N16" s="83">
        <f>ЗМІСТ!V80</f>
        <v>30</v>
      </c>
      <c r="O16" s="83">
        <f>ЗМІСТ!W80</f>
        <v>30</v>
      </c>
      <c r="P16" s="83">
        <f>ЗМІСТ!X80</f>
        <v>30</v>
      </c>
      <c r="Q16" s="104">
        <f>SUM(I16:P16)</f>
        <v>240</v>
      </c>
      <c r="R16" s="104"/>
      <c r="S16" s="104"/>
      <c r="T16" s="104"/>
      <c r="U16" s="105"/>
      <c r="AI16" s="6" t="s">
        <v>225</v>
      </c>
    </row>
    <row r="17" ht="18" customHeight="1" spans="1:21">
      <c r="A17" s="17" t="s">
        <v>226</v>
      </c>
      <c r="B17" s="24"/>
      <c r="C17" s="24"/>
      <c r="D17" s="24"/>
      <c r="E17" s="24"/>
      <c r="F17" s="24"/>
      <c r="G17" s="24"/>
      <c r="H17" s="24"/>
      <c r="I17" s="84">
        <f>ЗМІСТ!Q82</f>
        <v>1</v>
      </c>
      <c r="J17" s="84">
        <f>ЗМІСТ!R82</f>
        <v>2</v>
      </c>
      <c r="K17" s="84">
        <f>ЗМІСТ!S82</f>
        <v>3</v>
      </c>
      <c r="L17" s="84">
        <f>ЗМІСТ!T82</f>
        <v>1</v>
      </c>
      <c r="M17" s="84">
        <f>ЗМІСТ!U82</f>
        <v>1</v>
      </c>
      <c r="N17" s="84">
        <f>ЗМІСТ!V82</f>
        <v>2</v>
      </c>
      <c r="O17" s="84">
        <f>ЗМІСТ!W82</f>
        <v>2</v>
      </c>
      <c r="P17" s="84">
        <f>ЗМІСТ!X82</f>
        <v>1</v>
      </c>
      <c r="Q17" s="102">
        <f>SUM(I17:P17)</f>
        <v>13</v>
      </c>
      <c r="R17" s="102"/>
      <c r="S17" s="102"/>
      <c r="T17" s="102"/>
      <c r="U17" s="103"/>
    </row>
    <row r="18" ht="19.5" customHeight="1" spans="1:21">
      <c r="A18" s="17" t="s">
        <v>227</v>
      </c>
      <c r="B18" s="24"/>
      <c r="C18" s="24"/>
      <c r="D18" s="24"/>
      <c r="E18" s="24"/>
      <c r="F18" s="24"/>
      <c r="G18" s="24"/>
      <c r="H18" s="24"/>
      <c r="I18" s="84">
        <f>ЗМІСТ!Q83</f>
        <v>5</v>
      </c>
      <c r="J18" s="84">
        <f>ЗМІСТ!R83</f>
        <v>6</v>
      </c>
      <c r="K18" s="84">
        <f>ЗМІСТ!S83</f>
        <v>3</v>
      </c>
      <c r="L18" s="84">
        <f>ЗМІСТ!T83</f>
        <v>7</v>
      </c>
      <c r="M18" s="84">
        <f>ЗМІСТ!U83</f>
        <v>3</v>
      </c>
      <c r="N18" s="84">
        <f>ЗМІСТ!V83</f>
        <v>5</v>
      </c>
      <c r="O18" s="84">
        <f>ЗМІСТ!W83</f>
        <v>3</v>
      </c>
      <c r="P18" s="84">
        <f>ЗМІСТ!X83</f>
        <v>5</v>
      </c>
      <c r="Q18" s="102">
        <f>SUM(I18:P18)</f>
        <v>37</v>
      </c>
      <c r="R18" s="102"/>
      <c r="S18" s="102"/>
      <c r="T18" s="102"/>
      <c r="U18" s="103"/>
    </row>
    <row r="19" ht="18" customHeight="1" spans="1:21">
      <c r="A19" s="27" t="s">
        <v>228</v>
      </c>
      <c r="B19" s="28"/>
      <c r="C19" s="28"/>
      <c r="D19" s="28"/>
      <c r="E19" s="28"/>
      <c r="F19" s="28"/>
      <c r="G19" s="28"/>
      <c r="H19" s="29"/>
      <c r="I19" s="85">
        <f>ЗМІСТ!Q84</f>
        <v>0</v>
      </c>
      <c r="J19" s="85">
        <f>ЗМІСТ!R84</f>
        <v>0</v>
      </c>
      <c r="K19" s="85">
        <f>ЗМІСТ!S84</f>
        <v>0</v>
      </c>
      <c r="L19" s="85">
        <f>ЗМІСТ!T84</f>
        <v>0</v>
      </c>
      <c r="M19" s="85">
        <f>ЗМІСТ!U84</f>
        <v>1</v>
      </c>
      <c r="N19" s="85">
        <f>ЗМІСТ!V84</f>
        <v>0</v>
      </c>
      <c r="O19" s="85">
        <f>ЗМІСТ!W84</f>
        <v>1</v>
      </c>
      <c r="P19" s="85">
        <f>ЗМІСТ!X84</f>
        <v>0</v>
      </c>
      <c r="Q19" s="102">
        <f>SUM(I19:P19)</f>
        <v>2</v>
      </c>
      <c r="R19" s="102"/>
      <c r="S19" s="102"/>
      <c r="T19" s="102"/>
      <c r="U19" s="103"/>
    </row>
    <row r="20" ht="17.25" customHeight="1" spans="1:21">
      <c r="A20" s="30" t="s">
        <v>229</v>
      </c>
      <c r="B20" s="31"/>
      <c r="C20" s="31"/>
      <c r="D20" s="31"/>
      <c r="E20" s="31"/>
      <c r="F20" s="31"/>
      <c r="G20" s="31"/>
      <c r="H20" s="31"/>
      <c r="I20" s="86">
        <f>ЗМІСТ!Q85</f>
        <v>0</v>
      </c>
      <c r="J20" s="86">
        <v>1</v>
      </c>
      <c r="K20" s="86">
        <f>ЗМІСТ!S85</f>
        <v>1</v>
      </c>
      <c r="L20" s="86">
        <v>1</v>
      </c>
      <c r="M20" s="86">
        <v>1</v>
      </c>
      <c r="N20" s="86">
        <v>1</v>
      </c>
      <c r="O20" s="86">
        <v>1</v>
      </c>
      <c r="P20" s="86">
        <f>ЗМІСТ!X85</f>
        <v>1</v>
      </c>
      <c r="Q20" s="106">
        <f>SUM(I20:P20)</f>
        <v>7</v>
      </c>
      <c r="R20" s="106"/>
      <c r="S20" s="106"/>
      <c r="T20" s="106"/>
      <c r="U20" s="107"/>
    </row>
    <row r="21" ht="6.75" customHeight="1"/>
    <row r="22" ht="15" hidden="1" customHeight="1"/>
    <row r="23" s="1" customFormat="1" ht="39.75" customHeight="1" spans="1:21">
      <c r="A23" s="32" t="s">
        <v>230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="2" customFormat="1" ht="5.25" hidden="1" customHeight="1" spans="1:21">
      <c r="A24" s="33"/>
      <c r="B24" s="34"/>
      <c r="C24" s="35"/>
      <c r="D24" s="36"/>
      <c r="E24" s="37"/>
      <c r="F24" s="37"/>
      <c r="G24" s="37"/>
      <c r="H24" s="38"/>
      <c r="I24" s="87"/>
      <c r="J24" s="87"/>
      <c r="K24" s="37"/>
      <c r="L24" s="37"/>
      <c r="M24" s="37"/>
      <c r="N24" s="37"/>
      <c r="O24" s="37"/>
      <c r="P24" s="37"/>
      <c r="Q24" s="87"/>
      <c r="R24" s="87"/>
      <c r="S24" s="87"/>
      <c r="T24" s="87"/>
      <c r="U24" s="87"/>
    </row>
    <row r="25" s="3" customFormat="1" ht="18" spans="1:21">
      <c r="A25" s="39" t="s">
        <v>231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88" t="s">
        <v>232</v>
      </c>
      <c r="N25" s="88"/>
      <c r="O25" s="88"/>
      <c r="P25" s="88"/>
      <c r="Q25" s="88"/>
      <c r="R25" s="88"/>
      <c r="S25" s="88"/>
      <c r="T25" s="88"/>
      <c r="U25" s="88"/>
    </row>
    <row r="26" s="3" customFormat="1" ht="24.75" customHeight="1" spans="1:21">
      <c r="A26" s="41" t="s">
        <v>233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88" t="s">
        <v>234</v>
      </c>
      <c r="N26" s="88"/>
      <c r="O26" s="88"/>
      <c r="P26" s="88"/>
      <c r="Q26" s="88"/>
      <c r="R26" s="88"/>
      <c r="S26" s="88"/>
      <c r="T26" s="88"/>
      <c r="U26" s="88"/>
    </row>
    <row r="27" s="4" customFormat="1" ht="12.75" customHeight="1" spans="1:21">
      <c r="A27" s="4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="3" customFormat="1" ht="14.25" customHeight="1" spans="1:21">
      <c r="A28" s="42" t="s">
        <v>235</v>
      </c>
      <c r="B28" s="42"/>
      <c r="C28" s="42"/>
      <c r="D28" s="42"/>
      <c r="E28" s="43" t="s">
        <v>236</v>
      </c>
      <c r="F28" s="44"/>
      <c r="G28" s="44"/>
      <c r="H28" s="45"/>
      <c r="I28" s="45"/>
      <c r="J28" s="45"/>
      <c r="K28" s="45"/>
      <c r="L28" s="45"/>
      <c r="M28" s="88" t="s">
        <v>237</v>
      </c>
      <c r="N28" s="88"/>
      <c r="O28" s="88"/>
      <c r="P28" s="88"/>
      <c r="Q28" s="88"/>
      <c r="R28" s="88"/>
      <c r="S28" s="88"/>
      <c r="T28" s="88"/>
      <c r="U28" s="88"/>
    </row>
    <row r="29" s="5" customFormat="1" ht="13.5" customHeight="1" spans="1:21">
      <c r="A29" s="40"/>
      <c r="B29" s="40"/>
      <c r="C29" s="46"/>
      <c r="D29" s="46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="5" customFormat="1" ht="19.5" customHeight="1" spans="1:21">
      <c r="A30" s="47" t="s">
        <v>238</v>
      </c>
      <c r="B30" s="47"/>
      <c r="C30" s="47"/>
      <c r="D30" s="47"/>
      <c r="E30" s="48"/>
      <c r="F30" s="49" t="s">
        <v>239</v>
      </c>
      <c r="G30" s="49"/>
      <c r="H30" s="50"/>
      <c r="I30" s="50"/>
      <c r="J30" s="45"/>
      <c r="K30" s="45"/>
      <c r="L30" s="47" t="s">
        <v>240</v>
      </c>
      <c r="M30" s="40"/>
      <c r="N30" s="47"/>
      <c r="O30" s="47"/>
      <c r="P30" s="47"/>
      <c r="Q30" s="47"/>
      <c r="R30" s="47" t="s">
        <v>241</v>
      </c>
      <c r="T30" s="108"/>
      <c r="U30" s="47"/>
    </row>
    <row r="31" ht="8.25" customHeight="1"/>
    <row r="32" ht="9" hidden="1" customHeight="1" spans="1:21">
      <c r="A32" s="51" t="s">
        <v>242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</row>
    <row r="33" hidden="1" spans="1:2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</row>
    <row r="34" hidden="1" spans="1:2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hidden="1" spans="1:2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hidden="1" spans="1:2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</row>
    <row r="37" spans="1:2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1:2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1:2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</row>
    <row r="40" spans="1:2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spans="1:2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</row>
  </sheetData>
  <sheetProtection deleteRows="0"/>
  <mergeCells count="44">
    <mergeCell ref="A2:C2"/>
    <mergeCell ref="M2:P2"/>
    <mergeCell ref="I3:K3"/>
    <mergeCell ref="B6:G6"/>
    <mergeCell ref="J6:K6"/>
    <mergeCell ref="B7:G7"/>
    <mergeCell ref="J7:K7"/>
    <mergeCell ref="A10:D10"/>
    <mergeCell ref="A11:H11"/>
    <mergeCell ref="Q11:U11"/>
    <mergeCell ref="A12:H12"/>
    <mergeCell ref="Q12:U12"/>
    <mergeCell ref="A13:H13"/>
    <mergeCell ref="Q13:U13"/>
    <mergeCell ref="A14:H14"/>
    <mergeCell ref="Q14:U14"/>
    <mergeCell ref="A15:H15"/>
    <mergeCell ref="Q15:U15"/>
    <mergeCell ref="A16:H16"/>
    <mergeCell ref="Q16:U16"/>
    <mergeCell ref="A17:H17"/>
    <mergeCell ref="Q17:U17"/>
    <mergeCell ref="A18:H18"/>
    <mergeCell ref="Q18:U18"/>
    <mergeCell ref="A19:H19"/>
    <mergeCell ref="Q19:U19"/>
    <mergeCell ref="A20:H20"/>
    <mergeCell ref="Q20:U20"/>
    <mergeCell ref="A23:U23"/>
    <mergeCell ref="M25:U25"/>
    <mergeCell ref="M26:U26"/>
    <mergeCell ref="M28:U28"/>
    <mergeCell ref="A3:A5"/>
    <mergeCell ref="H3:H5"/>
    <mergeCell ref="I4:I5"/>
    <mergeCell ref="U3:U5"/>
    <mergeCell ref="U6:U7"/>
    <mergeCell ref="O6:T7"/>
    <mergeCell ref="A32:U42"/>
    <mergeCell ref="B3:G5"/>
    <mergeCell ref="M3:N5"/>
    <mergeCell ref="O3:T5"/>
    <mergeCell ref="J4:K5"/>
    <mergeCell ref="M6:N7"/>
  </mergeCells>
  <printOptions horizontalCentered="1"/>
  <pageMargins left="0.393700787401575" right="0.393700787401575" top="1.5748031496063" bottom="0.393700787401575" header="0.511811023622047" footer="0.511811023622047"/>
  <pageSetup paperSize="9" scale="52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ГРАФІК</vt:lpstr>
      <vt:lpstr>ЗМІСТ</vt:lpstr>
      <vt:lpstr>3 частина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svetl</cp:lastModifiedBy>
  <dcterms:created xsi:type="dcterms:W3CDTF">2003-11-28T18:06:00Z</dcterms:created>
  <cp:lastPrinted>2022-10-06T06:09:00Z</cp:lastPrinted>
  <dcterms:modified xsi:type="dcterms:W3CDTF">2023-09-24T16:08:11Z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2751932D6A2D4E2B85A58AB0F3BBC6E6_13</vt:lpwstr>
  </property>
  <property fmtid="{D5CDD505-2E9C-101B-9397-08002B2CF9AE}" pid="3" name="KSOProductBuildVer">
    <vt:lpwstr>1033-12.2.0.13215</vt:lpwstr>
  </property>
</Properties>
</file>