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520" windowHeight="9012" activeTab="0"/>
  </bookViews>
  <sheets>
    <sheet name="ГРАФІК" sheetId="1" r:id="rId1"/>
    <sheet name="ЗМІСТ" sheetId="2" r:id="rId2"/>
    <sheet name="3 частина" sheetId="3" r:id="rId3"/>
    <sheet name="Перевірка" sheetId="4" r:id="rId4"/>
  </sheets>
  <externalReferences>
    <externalReference r:id="rId7"/>
  </externalReferences>
  <definedNames>
    <definedName name="Z_791DB74A_D72A_4A24_8E5B_5C9CCB5308F6_.wvu.PrintArea" localSheetId="1" hidden="1">'ЗМІСТ'!$A$1:$X$84</definedName>
    <definedName name="А">#REF!</definedName>
    <definedName name="А1">#REF!</definedName>
    <definedName name="Графік_бак">#REF!</definedName>
    <definedName name="графік1">#REF!</definedName>
    <definedName name="_xlnm.Print_Area" localSheetId="1">'ЗМІСТ'!$A$1:$X$85</definedName>
    <definedName name="с22" localSheetId="1">#REF!</definedName>
    <definedName name="с22">#REF!</definedName>
    <definedName name="с222" localSheetId="1">#REF!</definedName>
    <definedName name="с222">#REF!</definedName>
  </definedNames>
  <calcPr fullCalcOnLoad="1"/>
</workbook>
</file>

<file path=xl/sharedStrings.xml><?xml version="1.0" encoding="utf-8"?>
<sst xmlns="http://schemas.openxmlformats.org/spreadsheetml/2006/main" count="342" uniqueCount="248">
  <si>
    <t>Всього</t>
  </si>
  <si>
    <t>Екзамени</t>
  </si>
  <si>
    <t>Заліки</t>
  </si>
  <si>
    <t>Курсові роботи</t>
  </si>
  <si>
    <t>Лекції</t>
  </si>
  <si>
    <t>Годин вивчення</t>
  </si>
  <si>
    <t>з них</t>
  </si>
  <si>
    <t>Розподіл по курсах і семестрах</t>
  </si>
  <si>
    <t>1 курс</t>
  </si>
  <si>
    <t>2 курс</t>
  </si>
  <si>
    <t>3 курс</t>
  </si>
  <si>
    <t>4 курс</t>
  </si>
  <si>
    <t>Практичні, семінарські</t>
  </si>
  <si>
    <t>Загальний обсяг годин</t>
  </si>
  <si>
    <t>У кредитах ECTS</t>
  </si>
  <si>
    <t>кредитів на семестр</t>
  </si>
  <si>
    <t>Освітній рівень:</t>
  </si>
  <si>
    <t>НАВЧАЛЬНИЙ ПЛАН</t>
  </si>
  <si>
    <t>І. Графік навчального процесу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</si>
  <si>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</si>
  <si>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</si>
  <si>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</si>
  <si>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</si>
  <si>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</si>
  <si>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</si>
  <si>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</si>
  <si>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</si>
  <si>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</si>
  <si>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</si>
  <si>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</si>
  <si>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</si>
  <si>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</si>
  <si>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</si>
  <si>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Теорет. навч.</t>
  </si>
  <si>
    <t>Підсумкові атестації</t>
  </si>
  <si>
    <t>Канікули</t>
  </si>
  <si>
    <t>І</t>
  </si>
  <si>
    <t>ІІ</t>
  </si>
  <si>
    <t>ІІІ</t>
  </si>
  <si>
    <t>ІV</t>
  </si>
  <si>
    <t>С</t>
  </si>
  <si>
    <t>К</t>
  </si>
  <si>
    <t>Н</t>
  </si>
  <si>
    <t>А</t>
  </si>
  <si>
    <t>Разом</t>
  </si>
  <si>
    <t>Примітка:</t>
  </si>
  <si>
    <t>Теоретичне навчання</t>
  </si>
  <si>
    <t>Навчальні практики</t>
  </si>
  <si>
    <t>Виробничі практики</t>
  </si>
  <si>
    <t>Шифр практики</t>
  </si>
  <si>
    <t>Назва  практики (вказати - навчальна/ виробнича, з відривом/без відриву від теоретичного навчання)</t>
  </si>
  <si>
    <t>Семестр</t>
  </si>
  <si>
    <t xml:space="preserve">Тривалість </t>
  </si>
  <si>
    <t xml:space="preserve">Шифр </t>
  </si>
  <si>
    <t>Форма і назва підсумкової атестації</t>
  </si>
  <si>
    <t>тижнів</t>
  </si>
  <si>
    <t>днів (для практик без відриву)</t>
  </si>
  <si>
    <t>Зведена таблиця</t>
  </si>
  <si>
    <t>Розподіл по семестрам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</si>
  <si>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</si>
  <si>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</si>
  <si>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</si>
  <si>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</si>
  <si>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</si>
  <si>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</si>
  <si>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</si>
  <si>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</si>
  <si>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Кількість аудиторних годин на семестр</t>
  </si>
  <si>
    <t>Кількість аудиторних годин на тиждень</t>
  </si>
  <si>
    <t>Кількість кредитів ECTS</t>
  </si>
  <si>
    <t>Кількість екзаменів</t>
  </si>
  <si>
    <t>Кількість курсових робіт</t>
  </si>
  <si>
    <t>"Погоджено"</t>
  </si>
  <si>
    <t>Д</t>
  </si>
  <si>
    <t>Екзаменаційні сесії</t>
  </si>
  <si>
    <t>Аудиторні заняття</t>
  </si>
  <si>
    <t>Лабораторні заняття</t>
  </si>
  <si>
    <t>Самостійна робота студентів</t>
  </si>
  <si>
    <t>Підсумк.
контроль (екз. сесія)</t>
  </si>
  <si>
    <t>Підсумк.
атестації</t>
  </si>
  <si>
    <t>Навч.
практика</t>
  </si>
  <si>
    <t>Виробн.
практика</t>
  </si>
  <si>
    <t>Викон.
диплом. (кваліф.) робіт</t>
  </si>
  <si>
    <t>∑</t>
  </si>
  <si>
    <t>МИКОЛАЇВСЬКИЙ НАЦІОНАЛЬНИЙ УНІВЕРСИТЕТ ІМЕНІ В. О. СУХОМЛИНСЬКОГО</t>
  </si>
  <si>
    <t>МІНІСТЕРСТВО ОСВІТИ І НАУКИ УКРАЇНИ</t>
  </si>
  <si>
    <t>Галузь знань</t>
  </si>
  <si>
    <t>Спеціальність</t>
  </si>
  <si>
    <t>Освітня програма</t>
  </si>
  <si>
    <t>Форма навчання</t>
  </si>
  <si>
    <t>Термін навчання</t>
  </si>
  <si>
    <t xml:space="preserve">Попередня освіта: </t>
  </si>
  <si>
    <t>підготовки здобувачів вищої освіти</t>
  </si>
  <si>
    <t>Дипломні (кваліфік.) роботи</t>
  </si>
  <si>
    <t>Кількість</t>
  </si>
  <si>
    <t>Заліків</t>
  </si>
  <si>
    <t>Курсових робіт</t>
  </si>
  <si>
    <t>Практик</t>
  </si>
  <si>
    <t>Екзаменів</t>
  </si>
  <si>
    <t>РАЗОМ</t>
  </si>
  <si>
    <t>Кількість тижнів у семестрі</t>
  </si>
  <si>
    <t>Кількість заліків</t>
  </si>
  <si>
    <t xml:space="preserve">Декан факультету  </t>
  </si>
  <si>
    <t>"____" _______________ 20___ р. ______________________</t>
  </si>
  <si>
    <t>Дисциплін</t>
  </si>
  <si>
    <t>Кількість практик</t>
  </si>
  <si>
    <t>01 Освіта / Педагогіка</t>
  </si>
  <si>
    <t>повна загальна середня</t>
  </si>
  <si>
    <t>денна</t>
  </si>
  <si>
    <t>3 р. 10 міс.</t>
  </si>
  <si>
    <t>навчально-методичною радою МНУ ім. В.О.Сухомлинського</t>
  </si>
  <si>
    <t>перший (бакалаврський)</t>
  </si>
  <si>
    <t>Шифр</t>
  </si>
  <si>
    <t>ОСВІТНІ КОМПОНЕНТИ</t>
  </si>
  <si>
    <t>Семестровий контроль</t>
  </si>
  <si>
    <t>кількість навчальних тижнів у семестрі</t>
  </si>
  <si>
    <t>I. ОБОВЯЗКОВА ЧАСТИНА</t>
  </si>
  <si>
    <t>Всього за цикл 1.1.</t>
  </si>
  <si>
    <t>Всього за цикл 1.2.</t>
  </si>
  <si>
    <t>Всього за цикл 1.3.</t>
  </si>
  <si>
    <t>1.4. ПРАКТИЧНА ПІДГОТОВКА</t>
  </si>
  <si>
    <t>1.3.  КУРСОВІ РОБОТИ</t>
  </si>
  <si>
    <t>Всього за цикл 1.4.</t>
  </si>
  <si>
    <t>ВСЬОГО ЗА ЧАСТИНОЮ 1</t>
  </si>
  <si>
    <t>2. ВИБІРКОВА ЧАСТИНА</t>
  </si>
  <si>
    <t>Всього за цикл 2.1.</t>
  </si>
  <si>
    <t>Всього за цикл 2.2.</t>
  </si>
  <si>
    <t>ВСЬОГО ЗА ЧАСТИНОЮ 2</t>
  </si>
  <si>
    <t>ВСЬОГО ЗА ОСВІТНЬОЮ ПРОГРАМОЮ</t>
  </si>
  <si>
    <t>1.1. НАВЧАЛЬНІ ДИСЦИПЛІНИ ЗАГАЛЬНОЇ ПІДГОТОВКИ</t>
  </si>
  <si>
    <t>1.2. НАВЧАЛЬНІ ДИСЦИПЛІНИ СПЕЦІАЛЬНОЇ (ФАХОВОЇ) ПІДГОТОВКИ</t>
  </si>
  <si>
    <t>Вибіркова дисципліна 1.1.</t>
  </si>
  <si>
    <t>Вибіркова дисципліна 1.2.</t>
  </si>
  <si>
    <t>Протокол № ____ від "____" ___________ 20___ року</t>
  </si>
  <si>
    <t>Вибіркова дисципліна 1.3.</t>
  </si>
  <si>
    <t>Вибіркова дисципліна 1.4.</t>
  </si>
  <si>
    <t>Вибіркова дисципліна 1.5.</t>
  </si>
  <si>
    <t>Вибіркова дисципліна 1.6.</t>
  </si>
  <si>
    <t>ІV. Практична підготовка</t>
  </si>
  <si>
    <t>V. Підсумкова атестація</t>
  </si>
  <si>
    <t>Кількість тижнів аудиторних занять у семестрі</t>
  </si>
  <si>
    <t>Перевірка на кількість освітніх компонентів в семестрі</t>
  </si>
  <si>
    <t>Українська мова за професійним спрямуванням</t>
  </si>
  <si>
    <t>Університетські студії</t>
  </si>
  <si>
    <t>Історія та культура України</t>
  </si>
  <si>
    <t>Філософія</t>
  </si>
  <si>
    <t>Іноземна мова</t>
  </si>
  <si>
    <t>Інклюзивна освіта</t>
  </si>
  <si>
    <t>ІІІ. План навчального процесу</t>
  </si>
  <si>
    <t>Керівник проектної групи (гарант ОП)</t>
  </si>
  <si>
    <t>Кваліфікація</t>
  </si>
  <si>
    <t>Предметна спеціальність 
(спеціалізація)</t>
  </si>
  <si>
    <t>ОК. 01</t>
  </si>
  <si>
    <t>ОК. 02</t>
  </si>
  <si>
    <t>ОК. 03</t>
  </si>
  <si>
    <t>ОК. 04</t>
  </si>
  <si>
    <t>ОК. 05</t>
  </si>
  <si>
    <t>ОК. 06</t>
  </si>
  <si>
    <t>ОК. 10</t>
  </si>
  <si>
    <t>ОК. 11</t>
  </si>
  <si>
    <t>ОК. 12</t>
  </si>
  <si>
    <t>ОК. 14</t>
  </si>
  <si>
    <t>ОК. 15</t>
  </si>
  <si>
    <t>ОК. 16</t>
  </si>
  <si>
    <t>ОК. 17</t>
  </si>
  <si>
    <t>ОК. 18</t>
  </si>
  <si>
    <t>ОК. 19</t>
  </si>
  <si>
    <t>ОК. 20</t>
  </si>
  <si>
    <t>ОК. 21</t>
  </si>
  <si>
    <t>ОК. 23</t>
  </si>
  <si>
    <t>ОК. 26</t>
  </si>
  <si>
    <t>ВБ. 1.1</t>
  </si>
  <si>
    <t>ВБ. 1.2</t>
  </si>
  <si>
    <t>ВБ. 1.3</t>
  </si>
  <si>
    <t>ВБ. 1.4</t>
  </si>
  <si>
    <t>ВБ. 1.5</t>
  </si>
  <si>
    <t>ВБ. 1.6</t>
  </si>
  <si>
    <t>ВБ. 2.1</t>
  </si>
  <si>
    <t>ВБ. 2.2</t>
  </si>
  <si>
    <t>ВБ. 2.3</t>
  </si>
  <si>
    <t>ВБ. 2.4</t>
  </si>
  <si>
    <t>ВБ. 2.5</t>
  </si>
  <si>
    <t>Курсова робота з педагогіки</t>
  </si>
  <si>
    <t>Курсова робота з психології</t>
  </si>
  <si>
    <t xml:space="preserve">Курсова робота з методик початкової освіти </t>
  </si>
  <si>
    <t>Навчальна практика</t>
  </si>
  <si>
    <t>Виробнича практика</t>
  </si>
  <si>
    <t>013 Початкова освіта</t>
  </si>
  <si>
    <t>Вибіркова дисципліна 2.1.</t>
  </si>
  <si>
    <t>Вибіркова дисципліна 2.2.</t>
  </si>
  <si>
    <t>Вибіркова дисципліна 2.3.</t>
  </si>
  <si>
    <t>Вибіркова дисципліна 2.4.</t>
  </si>
  <si>
    <t>Вибіркова дисципліна 2.5.</t>
  </si>
  <si>
    <t>6,7,8</t>
  </si>
  <si>
    <t>ОК. 07</t>
  </si>
  <si>
    <t>ОК. 13</t>
  </si>
  <si>
    <t>Початкова освіта</t>
  </si>
  <si>
    <r>
      <t>ЗАТВЕРДЖУЮ</t>
    </r>
    <r>
      <rPr>
        <sz val="16"/>
        <color indexed="8"/>
        <rFont val="Times New Roman"/>
        <family val="1"/>
      </rPr>
      <t xml:space="preserve"> </t>
    </r>
  </si>
  <si>
    <t xml:space="preserve">Ректор </t>
  </si>
  <si>
    <t xml:space="preserve">Бакалавр початкової освіти. Вчитель початкових класів закладу загальної середньої освіти.
</t>
  </si>
  <si>
    <t>Оздоровчі технології</t>
  </si>
  <si>
    <t>ОК. 08</t>
  </si>
  <si>
    <t>ОК. 09</t>
  </si>
  <si>
    <t>ОК. 24</t>
  </si>
  <si>
    <t>ОК. 25</t>
  </si>
  <si>
    <t>В</t>
  </si>
  <si>
    <t>2,3,4,5</t>
  </si>
  <si>
    <t>2.1. НАВЧАЛЬНІ ДИСЦИПЛІНИ ЗАГАЛЬНОЇ ПІДГОТОВКИ*</t>
  </si>
  <si>
    <t>2.2. НАВЧАЛЬНІ ДИСЦИПЛІНИ СПЕЦІАЛЬНОЇ (ФАХОВОЇ) ПІДГОТОВКИ**</t>
  </si>
  <si>
    <t>* Із переліку вибіркових навчальних дисциплін загальної підготовки (http://mdu.edu.ua/?page_id=36547) студент може вибрати по одній навчальній дисицпліні у 1,3-му семестрах та по дві у 2,4-му семестрах
** Із переліку вибіркових навчальних дисциплін спеціальної (фахової) підготовки студент може вибрати по одній у 5,6,7- му семестрах та дві у 8 -му семестрі (додаток 1).</t>
  </si>
  <si>
    <t>ОК. 22</t>
  </si>
  <si>
    <t>ОК. 27</t>
  </si>
  <si>
    <t>Навчальний план складено у відповідності до Стандарту вищої освіти за першим (бакалаврським) рівнем за спеціальністю 013 Початкова освіта                                           (наказ МОН № 357  від 23.03.21)</t>
  </si>
  <si>
    <t>Психологія (загальна, вікова, педагогічна)</t>
  </si>
  <si>
    <t>Педагогіка (загальна та історія педагогіки, дидактика початкової освіти)</t>
  </si>
  <si>
    <t>Сучасна українська мова з практикумом</t>
  </si>
  <si>
    <t>Дитяча література</t>
  </si>
  <si>
    <t>Методика виховної роботи у початковій школі</t>
  </si>
  <si>
    <t>ОК. 28</t>
  </si>
  <si>
    <t>ОК. 29</t>
  </si>
  <si>
    <t>ОК. 30</t>
  </si>
  <si>
    <t>Трудове право і підприємницька діяльність</t>
  </si>
  <si>
    <t>Академічна доброчесність</t>
  </si>
  <si>
    <t>Вікова фізіологія та шкільна гігієна</t>
  </si>
  <si>
    <t>Методика навчання іноземної мови у початковій школі / Methods of teaching a foreign language in primary school</t>
  </si>
  <si>
    <t xml:space="preserve"> </t>
  </si>
  <si>
    <t>ОК. 31</t>
  </si>
  <si>
    <t>ОК. 32</t>
  </si>
  <si>
    <t>ОК. 33</t>
  </si>
  <si>
    <t>Теорія та методика навчання математичної освітньої галузі у початковій школі</t>
  </si>
  <si>
    <t>Теорія та методика навчання природничої освітньої галузі у початковій школі</t>
  </si>
  <si>
    <t>Теорія та методика навчання соціальної та здоровязбережувальної освітньої галузі у початковій школі</t>
  </si>
  <si>
    <t>Теорія та методика навчання громадянської та історичної освітньої галузі у початковій школі</t>
  </si>
  <si>
    <t>Методика навчання інтегрованого курсу "Я досліджую світ" у початковій школі</t>
  </si>
  <si>
    <t>Методика навчання технологічної освітньої галузі у початковій школі</t>
  </si>
  <si>
    <t>Методика навчання інформатичної освітньої галузі у початковій школі</t>
  </si>
  <si>
    <t>Теорія та методика навчання мистецької освітньої галузі у початковій школі</t>
  </si>
  <si>
    <t>Методика навчання фізкультурної освітньої галузі у початковій школі</t>
  </si>
  <si>
    <t>Методика навчання мовно-літературної освітньої галузі у початковій школі</t>
  </si>
  <si>
    <t>Педагогічна творчість вчителя початкової школи</t>
  </si>
  <si>
    <t>Олексюк О.М.</t>
  </si>
  <si>
    <t>Білявська Т.М.</t>
  </si>
  <si>
    <t>Затверджено на засіданні вченої ради педагогічного факультету</t>
  </si>
  <si>
    <t>Перший проректор  ______________________А.В. Овчаренко</t>
  </si>
  <si>
    <t>Атестаційний іспит</t>
  </si>
  <si>
    <t>ОК. 34</t>
  </si>
  <si>
    <t>Освітній менеджмент</t>
  </si>
  <si>
    <t>Методика навчання іншомовної діяльності дітей дошкільного та молодшого шкільного віку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</si>
</sst>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\ &quot;₴&quot;;\-#,##0\ &quot;₴&quot;"/>
    <numFmt numFmtId="183" formatCode="#,##0\ &quot;₴&quot;;[Red]\-#,##0\ &quot;₴&quot;"/>
    <numFmt numFmtId="184" formatCode="#,##0.00\ &quot;₴&quot;;\-#,##0.00\ &quot;₴&quot;"/>
    <numFmt numFmtId="185" formatCode="#,##0.00\ &quot;₴&quot;;[Red]\-#,##0.00\ &quot;₴&quot;"/>
    <numFmt numFmtId="186" formatCode="_-* #,##0\ &quot;₴&quot;_-;\-* #,##0\ &quot;₴&quot;_-;_-* &quot;-&quot;\ &quot;₴&quot;_-;_-@_-"/>
    <numFmt numFmtId="187" formatCode="_-* #,##0\ _₴_-;\-* #,##0\ _₴_-;_-* &quot;-&quot;\ _₴_-;_-@_-"/>
    <numFmt numFmtId="188" formatCode="_-* #,##0.00\ &quot;₴&quot;_-;\-* #,##0.00\ &quot;₴&quot;_-;_-* &quot;-&quot;??\ &quot;₴&quot;_-;_-@_-"/>
    <numFmt numFmtId="189" formatCode="_-* #,##0.00\ _₴_-;\-* #,##0.00\ _₴_-;_-* &quot;-&quot;??\ _₴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0.0"/>
    <numFmt numFmtId="207" formatCode="0.000"/>
    <numFmt numFmtId="208" formatCode="#,##0_р_."/>
    <numFmt numFmtId="209" formatCode="[$-FC19]dd\ mmmm\ yyyy\ &quot;г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</numFmts>
  <fonts count="63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25"/>
      <color indexed="12"/>
      <name val="Calibri"/>
      <family val="2"/>
    </font>
    <font>
      <sz val="12"/>
      <name val="Times New Roman Cyr"/>
      <family val="1"/>
    </font>
    <font>
      <sz val="11"/>
      <name val="Times New Roman"/>
      <family val="1"/>
    </font>
    <font>
      <sz val="12"/>
      <name val="Times New Roman"/>
      <family val="1"/>
    </font>
    <font>
      <sz val="16"/>
      <name val="Times New Roman Cyr"/>
      <family val="1"/>
    </font>
    <font>
      <sz val="14"/>
      <name val="Times New Roman Cyr"/>
      <family val="1"/>
    </font>
    <font>
      <b/>
      <sz val="16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13"/>
      <name val="Times New Roman Cyr"/>
      <family val="1"/>
    </font>
    <font>
      <sz val="10"/>
      <name val="Times New Roman"/>
      <family val="1"/>
    </font>
    <font>
      <b/>
      <sz val="14"/>
      <name val="Times New Roman Cyr"/>
      <family val="1"/>
    </font>
    <font>
      <sz val="14"/>
      <name val="Arial Cyr"/>
      <family val="0"/>
    </font>
    <font>
      <b/>
      <sz val="8"/>
      <name val="Times New Roman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36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sz val="16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Times New Roman"/>
      <family val="1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51" fillId="20" borderId="2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21" borderId="3" applyNumberFormat="0" applyAlignment="0" applyProtection="0"/>
    <xf numFmtId="0" fontId="10" fillId="21" borderId="1" applyNumberFormat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7" applyNumberFormat="0" applyFill="0" applyAlignment="0" applyProtection="0"/>
    <xf numFmtId="0" fontId="11" fillId="0" borderId="8" applyNumberFormat="0" applyFill="0" applyAlignment="0" applyProtection="0"/>
    <xf numFmtId="0" fontId="12" fillId="22" borderId="9" applyNumberFormat="0" applyAlignment="0" applyProtection="0"/>
    <xf numFmtId="0" fontId="55" fillId="23" borderId="10" applyNumberFormat="0" applyAlignment="0" applyProtection="0"/>
    <xf numFmtId="0" fontId="1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25" borderId="11" applyNumberFormat="0" applyFont="0" applyAlignment="0" applyProtection="0"/>
    <xf numFmtId="9" fontId="0" fillId="0" borderId="0" applyFont="0" applyFill="0" applyBorder="0" applyAlignment="0" applyProtection="0"/>
    <xf numFmtId="0" fontId="58" fillId="0" borderId="12" applyNumberFormat="0" applyFill="0" applyAlignment="0" applyProtection="0"/>
    <xf numFmtId="0" fontId="14" fillId="26" borderId="0" applyNumberFormat="0" applyBorder="0" applyAlignment="0" applyProtection="0"/>
    <xf numFmtId="0" fontId="1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27" borderId="0" applyNumberFormat="0" applyBorder="0" applyAlignment="0" applyProtection="0"/>
  </cellStyleXfs>
  <cellXfs count="479">
    <xf numFmtId="0" fontId="0" fillId="0" borderId="0" xfId="0" applyAlignment="1">
      <alignment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35" fillId="0" borderId="14" xfId="0" applyFont="1" applyFill="1" applyBorder="1" applyAlignment="1" applyProtection="1">
      <alignment horizontal="center" vertical="center"/>
      <protection/>
    </xf>
    <xf numFmtId="1" fontId="36" fillId="0" borderId="15" xfId="0" applyNumberFormat="1" applyFont="1" applyFill="1" applyBorder="1" applyAlignment="1" applyProtection="1">
      <alignment horizontal="center" vertical="center"/>
      <protection/>
    </xf>
    <xf numFmtId="0" fontId="36" fillId="0" borderId="13" xfId="66" applyFont="1" applyFill="1" applyBorder="1" applyAlignment="1" applyProtection="1">
      <alignment horizontal="right" vertical="center" wrapText="1"/>
      <protection/>
    </xf>
    <xf numFmtId="1" fontId="35" fillId="0" borderId="13" xfId="0" applyNumberFormat="1" applyFont="1" applyFill="1" applyBorder="1" applyAlignment="1" applyProtection="1">
      <alignment horizontal="center" vertical="center"/>
      <protection/>
    </xf>
    <xf numFmtId="206" fontId="35" fillId="0" borderId="13" xfId="0" applyNumberFormat="1" applyFont="1" applyFill="1" applyBorder="1" applyAlignment="1" applyProtection="1">
      <alignment horizontal="center" vertical="center"/>
      <protection/>
    </xf>
    <xf numFmtId="1" fontId="35" fillId="0" borderId="16" xfId="0" applyNumberFormat="1" applyFont="1" applyFill="1" applyBorder="1" applyAlignment="1" applyProtection="1">
      <alignment horizontal="center" vertical="center"/>
      <protection/>
    </xf>
    <xf numFmtId="206" fontId="23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" fillId="0" borderId="17" xfId="67" applyFont="1" applyFill="1" applyBorder="1" applyAlignment="1" applyProtection="1">
      <alignment vertical="top"/>
      <protection/>
    </xf>
    <xf numFmtId="0" fontId="29" fillId="0" borderId="0" xfId="66" applyFont="1" applyFill="1" applyBorder="1" applyAlignment="1" applyProtection="1">
      <alignment/>
      <protection/>
    </xf>
    <xf numFmtId="206" fontId="29" fillId="0" borderId="0" xfId="66" applyNumberFormat="1" applyFont="1" applyFill="1" applyBorder="1" applyAlignment="1" applyProtection="1">
      <alignment/>
      <protection/>
    </xf>
    <xf numFmtId="1" fontId="29" fillId="0" borderId="0" xfId="66" applyNumberFormat="1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left" vertical="top"/>
      <protection/>
    </xf>
    <xf numFmtId="49" fontId="23" fillId="0" borderId="18" xfId="66" applyNumberFormat="1" applyFont="1" applyFill="1" applyBorder="1" applyAlignment="1" applyProtection="1">
      <alignment horizontal="center" vertical="center" wrapText="1"/>
      <protection/>
    </xf>
    <xf numFmtId="0" fontId="23" fillId="0" borderId="14" xfId="66" applyNumberFormat="1" applyFont="1" applyFill="1" applyBorder="1" applyAlignment="1" applyProtection="1">
      <alignment horizontal="center" vertical="center" wrapText="1"/>
      <protection/>
    </xf>
    <xf numFmtId="206" fontId="23" fillId="0" borderId="14" xfId="66" applyNumberFormat="1" applyFont="1" applyFill="1" applyBorder="1" applyAlignment="1" applyProtection="1">
      <alignment horizontal="center" vertical="center" wrapText="1"/>
      <protection/>
    </xf>
    <xf numFmtId="0" fontId="35" fillId="0" borderId="19" xfId="0" applyFont="1" applyFill="1" applyBorder="1" applyAlignment="1" applyProtection="1">
      <alignment horizontal="center" vertical="center"/>
      <protection/>
    </xf>
    <xf numFmtId="0" fontId="35" fillId="0" borderId="20" xfId="0" applyFont="1" applyFill="1" applyBorder="1" applyAlignment="1" applyProtection="1">
      <alignment horizontal="center" vertical="center"/>
      <protection/>
    </xf>
    <xf numFmtId="0" fontId="36" fillId="0" borderId="15" xfId="0" applyFont="1" applyFill="1" applyBorder="1" applyAlignment="1" applyProtection="1">
      <alignment horizontal="center" vertical="center"/>
      <protection/>
    </xf>
    <xf numFmtId="0" fontId="26" fillId="0" borderId="0" xfId="65" applyFont="1" applyFill="1" applyBorder="1" applyAlignment="1" applyProtection="1">
      <alignment/>
      <protection locked="0"/>
    </xf>
    <xf numFmtId="0" fontId="31" fillId="0" borderId="0" xfId="65" applyFont="1" applyFill="1" applyBorder="1" applyAlignment="1" applyProtection="1">
      <alignment wrapText="1"/>
      <protection locked="0"/>
    </xf>
    <xf numFmtId="0" fontId="23" fillId="0" borderId="14" xfId="0" applyFont="1" applyBorder="1" applyAlignment="1" applyProtection="1">
      <alignment/>
      <protection/>
    </xf>
    <xf numFmtId="0" fontId="23" fillId="0" borderId="14" xfId="0" applyFont="1" applyBorder="1" applyAlignment="1" applyProtection="1">
      <alignment horizontal="center" vertical="center"/>
      <protection/>
    </xf>
    <xf numFmtId="1" fontId="45" fillId="0" borderId="21" xfId="0" applyNumberFormat="1" applyFont="1" applyFill="1" applyBorder="1" applyAlignment="1" applyProtection="1">
      <alignment horizontal="center" vertical="center"/>
      <protection/>
    </xf>
    <xf numFmtId="1" fontId="45" fillId="0" borderId="14" xfId="0" applyNumberFormat="1" applyFont="1" applyFill="1" applyBorder="1" applyAlignment="1" applyProtection="1">
      <alignment horizontal="center" vertical="center"/>
      <protection/>
    </xf>
    <xf numFmtId="1" fontId="45" fillId="0" borderId="22" xfId="0" applyNumberFormat="1" applyFont="1" applyFill="1" applyBorder="1" applyAlignment="1" applyProtection="1">
      <alignment horizontal="center" vertical="center"/>
      <protection/>
    </xf>
    <xf numFmtId="0" fontId="21" fillId="0" borderId="21" xfId="0" applyFont="1" applyFill="1" applyBorder="1" applyAlignment="1" applyProtection="1">
      <alignment horizontal="center"/>
      <protection/>
    </xf>
    <xf numFmtId="0" fontId="21" fillId="0" borderId="14" xfId="0" applyFont="1" applyFill="1" applyBorder="1" applyAlignment="1" applyProtection="1">
      <alignment horizontal="center"/>
      <protection/>
    </xf>
    <xf numFmtId="0" fontId="21" fillId="0" borderId="23" xfId="0" applyFont="1" applyFill="1" applyBorder="1" applyAlignment="1" applyProtection="1">
      <alignment horizont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/>
      <protection/>
    </xf>
    <xf numFmtId="0" fontId="21" fillId="0" borderId="26" xfId="0" applyFont="1" applyFill="1" applyBorder="1" applyAlignment="1" applyProtection="1">
      <alignment horizontal="center" vertical="center"/>
      <protection/>
    </xf>
    <xf numFmtId="0" fontId="21" fillId="0" borderId="27" xfId="0" applyFont="1" applyFill="1" applyBorder="1" applyAlignment="1" applyProtection="1">
      <alignment horizontal="center" vertical="center"/>
      <protection/>
    </xf>
    <xf numFmtId="1" fontId="21" fillId="0" borderId="24" xfId="0" applyNumberFormat="1" applyFont="1" applyFill="1" applyBorder="1" applyAlignment="1" applyProtection="1">
      <alignment horizontal="center" vertical="center"/>
      <protection/>
    </xf>
    <xf numFmtId="0" fontId="21" fillId="0" borderId="28" xfId="0" applyFont="1" applyFill="1" applyBorder="1" applyAlignment="1" applyProtection="1">
      <alignment horizontal="center" vertical="center"/>
      <protection/>
    </xf>
    <xf numFmtId="1" fontId="21" fillId="0" borderId="28" xfId="0" applyNumberFormat="1" applyFont="1" applyFill="1" applyBorder="1" applyAlignment="1" applyProtection="1">
      <alignment horizontal="center" vertical="center"/>
      <protection/>
    </xf>
    <xf numFmtId="1" fontId="21" fillId="0" borderId="27" xfId="0" applyNumberFormat="1" applyFont="1" applyFill="1" applyBorder="1" applyAlignment="1" applyProtection="1">
      <alignment horizontal="center" vertical="center"/>
      <protection/>
    </xf>
    <xf numFmtId="0" fontId="23" fillId="0" borderId="21" xfId="66" applyFont="1" applyFill="1" applyBorder="1" applyAlignment="1" applyProtection="1">
      <alignment horizontal="center" vertical="center" wrapText="1"/>
      <protection/>
    </xf>
    <xf numFmtId="0" fontId="23" fillId="0" borderId="14" xfId="66" applyFont="1" applyFill="1" applyBorder="1" applyAlignment="1" applyProtection="1">
      <alignment horizontal="center" vertical="center" wrapText="1"/>
      <protection/>
    </xf>
    <xf numFmtId="0" fontId="23" fillId="0" borderId="29" xfId="66" applyFont="1" applyFill="1" applyBorder="1" applyAlignment="1" applyProtection="1">
      <alignment horizontal="center" vertical="center" wrapText="1"/>
      <protection/>
    </xf>
    <xf numFmtId="0" fontId="23" fillId="0" borderId="20" xfId="66" applyFont="1" applyFill="1" applyBorder="1" applyAlignment="1" applyProtection="1">
      <alignment horizontal="center" vertical="center" wrapText="1"/>
      <protection/>
    </xf>
    <xf numFmtId="1" fontId="23" fillId="0" borderId="14" xfId="66" applyNumberFormat="1" applyFont="1" applyFill="1" applyBorder="1" applyAlignment="1" applyProtection="1">
      <alignment horizontal="center" vertical="center" wrapText="1"/>
      <protection/>
    </xf>
    <xf numFmtId="1" fontId="23" fillId="0" borderId="20" xfId="66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2" fillId="0" borderId="0" xfId="65" applyFont="1" applyAlignment="1" applyProtection="1">
      <alignment vertical="top"/>
      <protection locked="0"/>
    </xf>
    <xf numFmtId="0" fontId="31" fillId="0" borderId="0" xfId="65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1" fillId="0" borderId="0" xfId="65" applyFont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31" fillId="0" borderId="0" xfId="65" applyFont="1" applyBorder="1" applyAlignment="1" applyProtection="1">
      <alignment horizontal="center"/>
      <protection locked="0"/>
    </xf>
    <xf numFmtId="0" fontId="1" fillId="0" borderId="0" xfId="65" applyAlignment="1" applyProtection="1">
      <alignment horizontal="center"/>
      <protection locked="0"/>
    </xf>
    <xf numFmtId="0" fontId="24" fillId="0" borderId="0" xfId="65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34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4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1" fontId="5" fillId="0" borderId="0" xfId="0" applyNumberFormat="1" applyFont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9" fillId="0" borderId="0" xfId="66" applyFont="1" applyFill="1" applyBorder="1" applyAlignment="1" applyProtection="1">
      <alignment/>
      <protection locked="0"/>
    </xf>
    <xf numFmtId="1" fontId="29" fillId="0" borderId="0" xfId="66" applyNumberFormat="1" applyFont="1" applyFill="1" applyBorder="1" applyAlignment="1" applyProtection="1">
      <alignment/>
      <protection locked="0"/>
    </xf>
    <xf numFmtId="0" fontId="29" fillId="0" borderId="0" xfId="66" applyFont="1" applyFill="1" applyBorder="1" applyProtection="1">
      <alignment/>
      <protection locked="0"/>
    </xf>
    <xf numFmtId="0" fontId="28" fillId="0" borderId="0" xfId="66" applyFont="1" applyFill="1" applyBorder="1" applyProtection="1">
      <alignment/>
      <protection locked="0"/>
    </xf>
    <xf numFmtId="0" fontId="1" fillId="0" borderId="0" xfId="66" applyFont="1" applyProtection="1">
      <alignment/>
      <protection locked="0"/>
    </xf>
    <xf numFmtId="0" fontId="1" fillId="0" borderId="0" xfId="66" applyFont="1" applyProtection="1">
      <alignment/>
      <protection locked="0"/>
    </xf>
    <xf numFmtId="0" fontId="1" fillId="0" borderId="0" xfId="66" applyFont="1" applyFill="1" applyProtection="1">
      <alignment/>
      <protection locked="0"/>
    </xf>
    <xf numFmtId="0" fontId="45" fillId="0" borderId="23" xfId="0" applyFont="1" applyFill="1" applyBorder="1" applyAlignment="1" applyProtection="1">
      <alignment horizontal="left" vertical="center"/>
      <protection/>
    </xf>
    <xf numFmtId="0" fontId="36" fillId="0" borderId="30" xfId="0" applyFont="1" applyFill="1" applyBorder="1" applyAlignment="1" applyProtection="1">
      <alignment horizontal="center" vertical="center"/>
      <protection/>
    </xf>
    <xf numFmtId="1" fontId="36" fillId="0" borderId="29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31" xfId="0" applyNumberFormat="1" applyFont="1" applyFill="1" applyBorder="1" applyAlignment="1" applyProtection="1">
      <alignment horizontal="center" vertical="center"/>
      <protection/>
    </xf>
    <xf numFmtId="49" fontId="45" fillId="0" borderId="32" xfId="66" applyNumberFormat="1" applyFont="1" applyFill="1" applyBorder="1" applyAlignment="1" applyProtection="1">
      <alignment horizontal="center" vertical="center" wrapText="1"/>
      <protection/>
    </xf>
    <xf numFmtId="0" fontId="23" fillId="0" borderId="33" xfId="0" applyFont="1" applyFill="1" applyBorder="1" applyAlignment="1" applyProtection="1">
      <alignment horizontal="center" vertical="center"/>
      <protection locked="0"/>
    </xf>
    <xf numFmtId="0" fontId="23" fillId="0" borderId="34" xfId="0" applyFont="1" applyFill="1" applyBorder="1" applyAlignment="1" applyProtection="1">
      <alignment horizontal="center" vertical="center"/>
      <protection locked="0"/>
    </xf>
    <xf numFmtId="0" fontId="23" fillId="0" borderId="35" xfId="0" applyFont="1" applyFill="1" applyBorder="1" applyAlignment="1" applyProtection="1">
      <alignment horizontal="center" vertical="center"/>
      <protection locked="0"/>
    </xf>
    <xf numFmtId="0" fontId="23" fillId="0" borderId="35" xfId="0" applyFont="1" applyFill="1" applyBorder="1" applyAlignment="1" applyProtection="1">
      <alignment horizontal="center" vertical="center"/>
      <protection/>
    </xf>
    <xf numFmtId="1" fontId="45" fillId="0" borderId="19" xfId="0" applyNumberFormat="1" applyFont="1" applyFill="1" applyBorder="1" applyAlignment="1" applyProtection="1">
      <alignment horizontal="center" vertical="center"/>
      <protection locked="0"/>
    </xf>
    <xf numFmtId="208" fontId="45" fillId="0" borderId="19" xfId="0" applyNumberFormat="1" applyFont="1" applyFill="1" applyBorder="1" applyAlignment="1" applyProtection="1">
      <alignment horizontal="center" vertical="center"/>
      <protection locked="0"/>
    </xf>
    <xf numFmtId="1" fontId="45" fillId="0" borderId="32" xfId="0" applyNumberFormat="1" applyFont="1" applyFill="1" applyBorder="1" applyAlignment="1" applyProtection="1">
      <alignment horizontal="center" vertical="center"/>
      <protection locked="0"/>
    </xf>
    <xf numFmtId="1" fontId="45" fillId="0" borderId="36" xfId="0" applyNumberFormat="1" applyFont="1" applyFill="1" applyBorder="1" applyAlignment="1" applyProtection="1">
      <alignment horizontal="center" vertical="center"/>
      <protection locked="0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49" fontId="31" fillId="0" borderId="0" xfId="57" applyNumberFormat="1" applyFont="1" applyFill="1" applyBorder="1" applyAlignment="1" applyProtection="1">
      <alignment vertical="top" wrapText="1"/>
      <protection locked="0"/>
    </xf>
    <xf numFmtId="0" fontId="31" fillId="0" borderId="0" xfId="66" applyFont="1" applyFill="1" applyBorder="1" applyAlignment="1" applyProtection="1">
      <alignment horizontal="left" vertical="top" wrapText="1"/>
      <protection locked="0"/>
    </xf>
    <xf numFmtId="1" fontId="31" fillId="0" borderId="0" xfId="66" applyNumberFormat="1" applyFont="1" applyFill="1" applyBorder="1" applyAlignment="1" applyProtection="1">
      <alignment wrapText="1"/>
      <protection locked="0"/>
    </xf>
    <xf numFmtId="0" fontId="31" fillId="0" borderId="0" xfId="66" applyFont="1" applyFill="1" applyBorder="1" applyAlignment="1" applyProtection="1">
      <alignment wrapText="1"/>
      <protection locked="0"/>
    </xf>
    <xf numFmtId="0" fontId="31" fillId="0" borderId="0" xfId="66" applyFont="1" applyFill="1" applyBorder="1" applyAlignment="1" applyProtection="1">
      <alignment/>
      <protection locked="0"/>
    </xf>
    <xf numFmtId="206" fontId="31" fillId="0" borderId="0" xfId="66" applyNumberFormat="1" applyFont="1" applyFill="1" applyBorder="1" applyAlignment="1" applyProtection="1">
      <alignment/>
      <protection locked="0"/>
    </xf>
    <xf numFmtId="1" fontId="31" fillId="0" borderId="0" xfId="66" applyNumberFormat="1" applyFont="1" applyFill="1" applyBorder="1" applyAlignment="1" applyProtection="1">
      <alignment/>
      <protection locked="0"/>
    </xf>
    <xf numFmtId="0" fontId="25" fillId="0" borderId="0" xfId="66" applyFont="1" applyFill="1" applyProtection="1">
      <alignment/>
      <protection locked="0"/>
    </xf>
    <xf numFmtId="0" fontId="31" fillId="0" borderId="37" xfId="66" applyFont="1" applyFill="1" applyBorder="1" applyAlignment="1" applyProtection="1">
      <alignment vertical="center"/>
      <protection locked="0"/>
    </xf>
    <xf numFmtId="0" fontId="25" fillId="0" borderId="0" xfId="66" applyFont="1" applyFill="1" applyAlignment="1" applyProtection="1">
      <alignment vertical="center"/>
      <protection locked="0"/>
    </xf>
    <xf numFmtId="0" fontId="25" fillId="0" borderId="0" xfId="66" applyFont="1" applyFill="1" applyAlignment="1" applyProtection="1">
      <alignment/>
      <protection locked="0"/>
    </xf>
    <xf numFmtId="0" fontId="25" fillId="0" borderId="0" xfId="66" applyFont="1" applyFill="1" applyBorder="1" applyAlignment="1" applyProtection="1">
      <alignment/>
      <protection locked="0"/>
    </xf>
    <xf numFmtId="0" fontId="25" fillId="0" borderId="0" xfId="66" applyFont="1" applyFill="1" applyAlignment="1" applyProtection="1">
      <alignment horizontal="left" vertical="top"/>
      <protection locked="0"/>
    </xf>
    <xf numFmtId="0" fontId="2" fillId="0" borderId="0" xfId="65" applyFont="1" applyFill="1" applyAlignment="1" applyProtection="1">
      <alignment vertical="top"/>
      <protection locked="0"/>
    </xf>
    <xf numFmtId="0" fontId="42" fillId="0" borderId="38" xfId="0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 applyProtection="1">
      <alignment horizontal="center" vertical="center"/>
      <protection/>
    </xf>
    <xf numFmtId="0" fontId="42" fillId="0" borderId="39" xfId="0" applyFont="1" applyFill="1" applyBorder="1" applyAlignment="1" applyProtection="1">
      <alignment horizontal="center" vertical="center"/>
      <protection/>
    </xf>
    <xf numFmtId="1" fontId="36" fillId="0" borderId="21" xfId="0" applyNumberFormat="1" applyFont="1" applyFill="1" applyBorder="1" applyAlignment="1" applyProtection="1">
      <alignment horizontal="center" vertical="center"/>
      <protection/>
    </xf>
    <xf numFmtId="0" fontId="26" fillId="28" borderId="21" xfId="65" applyFont="1" applyFill="1" applyBorder="1" applyAlignment="1" applyProtection="1">
      <alignment horizontal="center" vertical="center"/>
      <protection locked="0"/>
    </xf>
    <xf numFmtId="0" fontId="26" fillId="28" borderId="14" xfId="65" applyFont="1" applyFill="1" applyBorder="1" applyAlignment="1" applyProtection="1">
      <alignment horizontal="center" vertical="center"/>
      <protection locked="0"/>
    </xf>
    <xf numFmtId="0" fontId="26" fillId="28" borderId="23" xfId="65" applyFont="1" applyFill="1" applyBorder="1" applyAlignment="1" applyProtection="1">
      <alignment horizontal="center" vertical="center"/>
      <protection locked="0"/>
    </xf>
    <xf numFmtId="0" fontId="26" fillId="29" borderId="21" xfId="65" applyFont="1" applyFill="1" applyBorder="1" applyAlignment="1" applyProtection="1">
      <alignment horizontal="center" vertical="center"/>
      <protection locked="0"/>
    </xf>
    <xf numFmtId="0" fontId="26" fillId="29" borderId="14" xfId="65" applyFont="1" applyFill="1" applyBorder="1" applyAlignment="1" applyProtection="1">
      <alignment horizontal="center" vertical="center"/>
      <protection locked="0"/>
    </xf>
    <xf numFmtId="0" fontId="26" fillId="28" borderId="20" xfId="65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/>
      <protection locked="0"/>
    </xf>
    <xf numFmtId="0" fontId="35" fillId="0" borderId="0" xfId="0" applyFont="1" applyFill="1" applyBorder="1" applyAlignment="1" applyProtection="1">
      <alignment horizontal="center" vertical="center"/>
      <protection/>
    </xf>
    <xf numFmtId="1" fontId="35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39" xfId="0" applyFont="1" applyFill="1" applyBorder="1" applyAlignment="1" applyProtection="1">
      <alignment horizontal="center" vertical="center"/>
      <protection/>
    </xf>
    <xf numFmtId="0" fontId="5" fillId="30" borderId="0" xfId="0" applyFont="1" applyFill="1" applyAlignment="1" applyProtection="1">
      <alignment/>
      <protection locked="0"/>
    </xf>
    <xf numFmtId="1" fontId="45" fillId="28" borderId="21" xfId="0" applyNumberFormat="1" applyFont="1" applyFill="1" applyBorder="1" applyAlignment="1" applyProtection="1">
      <alignment horizontal="center" vertical="center"/>
      <protection/>
    </xf>
    <xf numFmtId="1" fontId="45" fillId="28" borderId="14" xfId="0" applyNumberFormat="1" applyFont="1" applyFill="1" applyBorder="1" applyAlignment="1" applyProtection="1">
      <alignment horizontal="center" vertical="center"/>
      <protection/>
    </xf>
    <xf numFmtId="1" fontId="45" fillId="28" borderId="23" xfId="0" applyNumberFormat="1" applyFont="1" applyFill="1" applyBorder="1" applyAlignment="1" applyProtection="1">
      <alignment horizontal="center" vertical="center"/>
      <protection/>
    </xf>
    <xf numFmtId="0" fontId="45" fillId="28" borderId="21" xfId="0" applyFont="1" applyFill="1" applyBorder="1" applyAlignment="1" applyProtection="1">
      <alignment horizontal="center" vertical="center"/>
      <protection/>
    </xf>
    <xf numFmtId="0" fontId="45" fillId="28" borderId="23" xfId="0" applyFont="1" applyFill="1" applyBorder="1" applyAlignment="1" applyProtection="1">
      <alignment horizontal="left" vertical="center" wrapText="1"/>
      <protection/>
    </xf>
    <xf numFmtId="0" fontId="23" fillId="28" borderId="22" xfId="0" applyFont="1" applyFill="1" applyBorder="1" applyAlignment="1" applyProtection="1">
      <alignment horizontal="center" vertical="center"/>
      <protection/>
    </xf>
    <xf numFmtId="0" fontId="45" fillId="28" borderId="14" xfId="0" applyFont="1" applyFill="1" applyBorder="1" applyAlignment="1" applyProtection="1">
      <alignment horizontal="center" vertical="center"/>
      <protection/>
    </xf>
    <xf numFmtId="1" fontId="45" fillId="28" borderId="22" xfId="0" applyNumberFormat="1" applyFont="1" applyFill="1" applyBorder="1" applyAlignment="1" applyProtection="1">
      <alignment horizontal="center" vertical="center"/>
      <protection/>
    </xf>
    <xf numFmtId="0" fontId="45" fillId="28" borderId="23" xfId="0" applyFont="1" applyFill="1" applyBorder="1" applyAlignment="1" applyProtection="1">
      <alignment horizontal="left" vertical="center"/>
      <protection/>
    </xf>
    <xf numFmtId="0" fontId="35" fillId="28" borderId="30" xfId="0" applyFont="1" applyFill="1" applyBorder="1" applyAlignment="1" applyProtection="1">
      <alignment horizontal="center" vertical="center"/>
      <protection/>
    </xf>
    <xf numFmtId="1" fontId="36" fillId="28" borderId="29" xfId="0" applyNumberFormat="1" applyFont="1" applyFill="1" applyBorder="1" applyAlignment="1" applyProtection="1">
      <alignment horizontal="center" vertical="center"/>
      <protection/>
    </xf>
    <xf numFmtId="1" fontId="36" fillId="28" borderId="20" xfId="0" applyNumberFormat="1" applyFont="1" applyFill="1" applyBorder="1" applyAlignment="1" applyProtection="1">
      <alignment horizontal="center" vertical="center"/>
      <protection/>
    </xf>
    <xf numFmtId="1" fontId="36" fillId="28" borderId="30" xfId="0" applyNumberFormat="1" applyFont="1" applyFill="1" applyBorder="1" applyAlignment="1" applyProtection="1">
      <alignment horizontal="center" vertical="center"/>
      <protection/>
    </xf>
    <xf numFmtId="1" fontId="36" fillId="28" borderId="31" xfId="0" applyNumberFormat="1" applyFont="1" applyFill="1" applyBorder="1" applyAlignment="1" applyProtection="1">
      <alignment horizontal="center" vertical="center"/>
      <protection/>
    </xf>
    <xf numFmtId="0" fontId="23" fillId="28" borderId="40" xfId="0" applyFont="1" applyFill="1" applyBorder="1" applyAlignment="1" applyProtection="1">
      <alignment horizontal="center" vertical="center"/>
      <protection/>
    </xf>
    <xf numFmtId="0" fontId="23" fillId="28" borderId="41" xfId="0" applyFont="1" applyFill="1" applyBorder="1" applyAlignment="1" applyProtection="1">
      <alignment horizontal="center" vertical="center"/>
      <protection/>
    </xf>
    <xf numFmtId="0" fontId="45" fillId="28" borderId="23" xfId="0" applyFont="1" applyFill="1" applyBorder="1" applyAlignment="1" applyProtection="1">
      <alignment horizontal="left" vertical="center" wrapText="1"/>
      <protection locked="0"/>
    </xf>
    <xf numFmtId="0" fontId="23" fillId="28" borderId="40" xfId="0" applyFont="1" applyFill="1" applyBorder="1" applyAlignment="1" applyProtection="1">
      <alignment horizontal="center" vertical="center"/>
      <protection locked="0"/>
    </xf>
    <xf numFmtId="0" fontId="23" fillId="28" borderId="41" xfId="0" applyFont="1" applyFill="1" applyBorder="1" applyAlignment="1" applyProtection="1">
      <alignment horizontal="center" vertical="center"/>
      <protection locked="0"/>
    </xf>
    <xf numFmtId="0" fontId="23" fillId="28" borderId="22" xfId="0" applyFont="1" applyFill="1" applyBorder="1" applyAlignment="1" applyProtection="1">
      <alignment horizontal="center" vertical="center"/>
      <protection locked="0"/>
    </xf>
    <xf numFmtId="0" fontId="45" fillId="28" borderId="14" xfId="0" applyFont="1" applyFill="1" applyBorder="1" applyAlignment="1" applyProtection="1">
      <alignment horizontal="center" vertical="center"/>
      <protection locked="0"/>
    </xf>
    <xf numFmtId="1" fontId="45" fillId="28" borderId="21" xfId="0" applyNumberFormat="1" applyFont="1" applyFill="1" applyBorder="1" applyAlignment="1" applyProtection="1">
      <alignment horizontal="center" vertical="center"/>
      <protection locked="0"/>
    </xf>
    <xf numFmtId="1" fontId="45" fillId="28" borderId="14" xfId="0" applyNumberFormat="1" applyFont="1" applyFill="1" applyBorder="1" applyAlignment="1" applyProtection="1">
      <alignment horizontal="center" vertical="center"/>
      <protection locked="0"/>
    </xf>
    <xf numFmtId="1" fontId="45" fillId="28" borderId="23" xfId="0" applyNumberFormat="1" applyFont="1" applyFill="1" applyBorder="1" applyAlignment="1" applyProtection="1">
      <alignment horizontal="center" vertical="center"/>
      <protection locked="0"/>
    </xf>
    <xf numFmtId="0" fontId="25" fillId="0" borderId="37" xfId="66" applyFont="1" applyFill="1" applyBorder="1" applyAlignment="1" applyProtection="1">
      <alignment vertical="center"/>
      <protection locked="0"/>
    </xf>
    <xf numFmtId="49" fontId="25" fillId="28" borderId="0" xfId="67" applyNumberFormat="1" applyFont="1" applyFill="1" applyBorder="1" applyAlignment="1" applyProtection="1">
      <alignment vertical="top"/>
      <protection locked="0"/>
    </xf>
    <xf numFmtId="0" fontId="25" fillId="28" borderId="0" xfId="66" applyFont="1" applyFill="1" applyProtection="1">
      <alignment/>
      <protection locked="0"/>
    </xf>
    <xf numFmtId="0" fontId="25" fillId="28" borderId="0" xfId="67" applyFont="1" applyFill="1" applyBorder="1" applyProtection="1">
      <alignment/>
      <protection locked="0"/>
    </xf>
    <xf numFmtId="0" fontId="25" fillId="28" borderId="0" xfId="67" applyFont="1" applyFill="1" applyBorder="1" applyAlignment="1" applyProtection="1">
      <alignment/>
      <protection locked="0"/>
    </xf>
    <xf numFmtId="0" fontId="25" fillId="28" borderId="37" xfId="67" applyFont="1" applyFill="1" applyBorder="1" applyAlignment="1" applyProtection="1">
      <alignment/>
      <protection locked="0"/>
    </xf>
    <xf numFmtId="0" fontId="31" fillId="28" borderId="37" xfId="66" applyFont="1" applyFill="1" applyBorder="1" applyAlignment="1" applyProtection="1">
      <alignment vertical="center"/>
      <protection locked="0"/>
    </xf>
    <xf numFmtId="0" fontId="25" fillId="28" borderId="0" xfId="66" applyFont="1" applyFill="1" applyAlignment="1" applyProtection="1">
      <alignment vertical="center"/>
      <protection locked="0"/>
    </xf>
    <xf numFmtId="0" fontId="25" fillId="28" borderId="0" xfId="66" applyFont="1" applyFill="1" applyAlignment="1" applyProtection="1">
      <alignment wrapText="1"/>
      <protection locked="0"/>
    </xf>
    <xf numFmtId="0" fontId="35" fillId="28" borderId="15" xfId="0" applyFont="1" applyFill="1" applyBorder="1" applyAlignment="1" applyProtection="1">
      <alignment horizontal="center" vertical="center"/>
      <protection/>
    </xf>
    <xf numFmtId="1" fontId="42" fillId="28" borderId="15" xfId="0" applyNumberFormat="1" applyFont="1" applyFill="1" applyBorder="1" applyAlignment="1" applyProtection="1">
      <alignment horizontal="center" vertical="center"/>
      <protection/>
    </xf>
    <xf numFmtId="1" fontId="36" fillId="28" borderId="36" xfId="0" applyNumberFormat="1" applyFont="1" applyFill="1" applyBorder="1" applyAlignment="1" applyProtection="1">
      <alignment horizontal="center" vertical="center"/>
      <protection locked="0"/>
    </xf>
    <xf numFmtId="1" fontId="45" fillId="28" borderId="19" xfId="0" applyNumberFormat="1" applyFont="1" applyFill="1" applyBorder="1" applyAlignment="1" applyProtection="1">
      <alignment horizontal="center" vertical="center"/>
      <protection locked="0"/>
    </xf>
    <xf numFmtId="0" fontId="36" fillId="28" borderId="30" xfId="0" applyFont="1" applyFill="1" applyBorder="1" applyAlignment="1" applyProtection="1">
      <alignment horizontal="center" vertical="center"/>
      <protection/>
    </xf>
    <xf numFmtId="0" fontId="45" fillId="28" borderId="42" xfId="66" applyNumberFormat="1" applyFont="1" applyFill="1" applyBorder="1" applyAlignment="1" applyProtection="1">
      <alignment horizontal="center" vertical="center" wrapText="1"/>
      <protection/>
    </xf>
    <xf numFmtId="0" fontId="45" fillId="28" borderId="43" xfId="0" applyFont="1" applyFill="1" applyBorder="1" applyAlignment="1" applyProtection="1">
      <alignment horizontal="left" vertical="top" wrapText="1"/>
      <protection locked="0"/>
    </xf>
    <xf numFmtId="0" fontId="23" fillId="28" borderId="44" xfId="0" applyFont="1" applyFill="1" applyBorder="1" applyAlignment="1" applyProtection="1">
      <alignment horizontal="center" vertical="center"/>
      <protection/>
    </xf>
    <xf numFmtId="0" fontId="23" fillId="28" borderId="45" xfId="0" applyFont="1" applyFill="1" applyBorder="1" applyAlignment="1" applyProtection="1">
      <alignment horizontal="center" vertical="center"/>
      <protection/>
    </xf>
    <xf numFmtId="0" fontId="23" fillId="28" borderId="46" xfId="0" applyFont="1" applyFill="1" applyBorder="1" applyAlignment="1" applyProtection="1">
      <alignment horizontal="center" vertical="center"/>
      <protection/>
    </xf>
    <xf numFmtId="0" fontId="23" fillId="28" borderId="47" xfId="0" applyFont="1" applyFill="1" applyBorder="1" applyAlignment="1" applyProtection="1">
      <alignment horizontal="center" vertical="center"/>
      <protection locked="0"/>
    </xf>
    <xf numFmtId="0" fontId="23" fillId="28" borderId="45" xfId="0" applyFont="1" applyFill="1" applyBorder="1" applyAlignment="1" applyProtection="1">
      <alignment horizontal="center" vertical="center"/>
      <protection locked="0"/>
    </xf>
    <xf numFmtId="206" fontId="23" fillId="28" borderId="46" xfId="0" applyNumberFormat="1" applyFont="1" applyFill="1" applyBorder="1" applyAlignment="1" applyProtection="1">
      <alignment horizontal="center" vertical="center"/>
      <protection locked="0"/>
    </xf>
    <xf numFmtId="0" fontId="23" fillId="28" borderId="43" xfId="0" applyFont="1" applyFill="1" applyBorder="1" applyAlignment="1" applyProtection="1">
      <alignment horizontal="center" vertical="center"/>
      <protection/>
    </xf>
    <xf numFmtId="0" fontId="45" fillId="28" borderId="18" xfId="0" applyFont="1" applyFill="1" applyBorder="1" applyAlignment="1" applyProtection="1">
      <alignment horizontal="center" vertical="center"/>
      <protection locked="0"/>
    </xf>
    <xf numFmtId="1" fontId="45" fillId="28" borderId="42" xfId="0" applyNumberFormat="1" applyFont="1" applyFill="1" applyBorder="1" applyAlignment="1" applyProtection="1">
      <alignment horizontal="center" vertical="center"/>
      <protection locked="0"/>
    </xf>
    <xf numFmtId="1" fontId="45" fillId="28" borderId="18" xfId="0" applyNumberFormat="1" applyFont="1" applyFill="1" applyBorder="1" applyAlignment="1" applyProtection="1">
      <alignment horizontal="center" vertical="center"/>
      <protection locked="0"/>
    </xf>
    <xf numFmtId="1" fontId="45" fillId="28" borderId="43" xfId="0" applyNumberFormat="1" applyFont="1" applyFill="1" applyBorder="1" applyAlignment="1" applyProtection="1">
      <alignment horizontal="center" vertical="center"/>
      <protection locked="0"/>
    </xf>
    <xf numFmtId="0" fontId="45" fillId="28" borderId="48" xfId="0" applyFont="1" applyFill="1" applyBorder="1" applyAlignment="1" applyProtection="1">
      <alignment horizontal="left" vertical="center" wrapText="1"/>
      <protection locked="0"/>
    </xf>
    <xf numFmtId="0" fontId="23" fillId="28" borderId="37" xfId="0" applyFont="1" applyFill="1" applyBorder="1" applyAlignment="1" applyProtection="1">
      <alignment horizontal="center" vertical="center"/>
      <protection/>
    </xf>
    <xf numFmtId="0" fontId="23" fillId="28" borderId="49" xfId="0" applyFont="1" applyFill="1" applyBorder="1" applyAlignment="1" applyProtection="1">
      <alignment horizontal="center" vertical="center"/>
      <protection/>
    </xf>
    <xf numFmtId="1" fontId="30" fillId="28" borderId="50" xfId="0" applyNumberFormat="1" applyFont="1" applyFill="1" applyBorder="1" applyAlignment="1" applyProtection="1">
      <alignment horizontal="center" vertical="center"/>
      <protection locked="0"/>
    </xf>
    <xf numFmtId="0" fontId="23" fillId="28" borderId="37" xfId="0" applyFont="1" applyFill="1" applyBorder="1" applyAlignment="1" applyProtection="1">
      <alignment horizontal="center" vertical="center"/>
      <protection locked="0"/>
    </xf>
    <xf numFmtId="0" fontId="23" fillId="28" borderId="49" xfId="0" applyFont="1" applyFill="1" applyBorder="1" applyAlignment="1" applyProtection="1">
      <alignment horizontal="center" vertical="center"/>
      <protection locked="0"/>
    </xf>
    <xf numFmtId="0" fontId="23" fillId="28" borderId="48" xfId="0" applyFont="1" applyFill="1" applyBorder="1" applyAlignment="1" applyProtection="1">
      <alignment horizontal="center" vertical="center"/>
      <protection/>
    </xf>
    <xf numFmtId="1" fontId="45" fillId="28" borderId="51" xfId="0" applyNumberFormat="1" applyFont="1" applyFill="1" applyBorder="1" applyAlignment="1" applyProtection="1">
      <alignment horizontal="center" vertical="center"/>
      <protection locked="0"/>
    </xf>
    <xf numFmtId="1" fontId="45" fillId="28" borderId="52" xfId="0" applyNumberFormat="1" applyFont="1" applyFill="1" applyBorder="1" applyAlignment="1" applyProtection="1">
      <alignment horizontal="center" vertical="center"/>
      <protection locked="0"/>
    </xf>
    <xf numFmtId="1" fontId="45" fillId="28" borderId="48" xfId="0" applyNumberFormat="1" applyFont="1" applyFill="1" applyBorder="1" applyAlignment="1" applyProtection="1">
      <alignment horizontal="center" vertical="center"/>
      <protection locked="0"/>
    </xf>
    <xf numFmtId="0" fontId="45" fillId="28" borderId="21" xfId="66" applyNumberFormat="1" applyFont="1" applyFill="1" applyBorder="1" applyAlignment="1" applyProtection="1">
      <alignment horizontal="center" vertical="center" wrapText="1"/>
      <protection/>
    </xf>
    <xf numFmtId="0" fontId="23" fillId="28" borderId="50" xfId="0" applyFont="1" applyFill="1" applyBorder="1" applyAlignment="1" applyProtection="1">
      <alignment horizontal="center" vertical="center"/>
      <protection/>
    </xf>
    <xf numFmtId="0" fontId="23" fillId="28" borderId="50" xfId="0" applyFont="1" applyFill="1" applyBorder="1" applyAlignment="1" applyProtection="1">
      <alignment horizontal="center" vertical="center"/>
      <protection locked="0"/>
    </xf>
    <xf numFmtId="0" fontId="45" fillId="28" borderId="51" xfId="0" applyFont="1" applyFill="1" applyBorder="1" applyAlignment="1" applyProtection="1">
      <alignment horizontal="center" vertical="center"/>
      <protection/>
    </xf>
    <xf numFmtId="1" fontId="45" fillId="28" borderId="52" xfId="0" applyNumberFormat="1" applyFont="1" applyFill="1" applyBorder="1" applyAlignment="1" applyProtection="1">
      <alignment horizontal="center" vertical="center"/>
      <protection/>
    </xf>
    <xf numFmtId="0" fontId="45" fillId="28" borderId="52" xfId="0" applyFont="1" applyFill="1" applyBorder="1" applyAlignment="1" applyProtection="1">
      <alignment horizontal="center" vertical="center"/>
      <protection locked="0"/>
    </xf>
    <xf numFmtId="1" fontId="45" fillId="28" borderId="50" xfId="0" applyNumberFormat="1" applyFont="1" applyFill="1" applyBorder="1" applyAlignment="1" applyProtection="1">
      <alignment horizontal="center" vertical="center"/>
      <protection/>
    </xf>
    <xf numFmtId="1" fontId="45" fillId="28" borderId="48" xfId="0" applyNumberFormat="1" applyFont="1" applyFill="1" applyBorder="1" applyAlignment="1" applyProtection="1">
      <alignment horizontal="center" vertical="center"/>
      <protection/>
    </xf>
    <xf numFmtId="0" fontId="36" fillId="28" borderId="15" xfId="0" applyFont="1" applyFill="1" applyBorder="1" applyAlignment="1" applyProtection="1">
      <alignment horizontal="center" vertical="center"/>
      <protection/>
    </xf>
    <xf numFmtId="1" fontId="36" fillId="28" borderId="15" xfId="0" applyNumberFormat="1" applyFont="1" applyFill="1" applyBorder="1" applyAlignment="1" applyProtection="1">
      <alignment horizontal="center" vertical="center"/>
      <protection/>
    </xf>
    <xf numFmtId="0" fontId="45" fillId="28" borderId="21" xfId="66" applyFont="1" applyFill="1" applyBorder="1" applyAlignment="1" applyProtection="1">
      <alignment horizontal="center" vertical="center" wrapText="1"/>
      <protection/>
    </xf>
    <xf numFmtId="49" fontId="45" fillId="28" borderId="21" xfId="66" applyNumberFormat="1" applyFont="1" applyFill="1" applyBorder="1" applyAlignment="1" applyProtection="1">
      <alignment horizontal="center" vertical="center" wrapText="1"/>
      <protection/>
    </xf>
    <xf numFmtId="208" fontId="45" fillId="28" borderId="14" xfId="0" applyNumberFormat="1" applyFont="1" applyFill="1" applyBorder="1" applyAlignment="1" applyProtection="1">
      <alignment horizontal="center" vertical="center"/>
      <protection locked="0"/>
    </xf>
    <xf numFmtId="49" fontId="45" fillId="28" borderId="32" xfId="66" applyNumberFormat="1" applyFont="1" applyFill="1" applyBorder="1" applyAlignment="1" applyProtection="1">
      <alignment horizontal="center" vertical="center" wrapText="1"/>
      <protection/>
    </xf>
    <xf numFmtId="0" fontId="23" fillId="28" borderId="33" xfId="0" applyFont="1" applyFill="1" applyBorder="1" applyAlignment="1" applyProtection="1">
      <alignment horizontal="center" vertical="center"/>
      <protection locked="0"/>
    </xf>
    <xf numFmtId="0" fontId="23" fillId="28" borderId="34" xfId="0" applyFont="1" applyFill="1" applyBorder="1" applyAlignment="1" applyProtection="1">
      <alignment horizontal="center" vertical="center"/>
      <protection locked="0"/>
    </xf>
    <xf numFmtId="0" fontId="23" fillId="28" borderId="35" xfId="0" applyFont="1" applyFill="1" applyBorder="1" applyAlignment="1" applyProtection="1">
      <alignment horizontal="center" vertical="center"/>
      <protection locked="0"/>
    </xf>
    <xf numFmtId="0" fontId="23" fillId="28" borderId="35" xfId="0" applyFont="1" applyFill="1" applyBorder="1" applyAlignment="1" applyProtection="1">
      <alignment horizontal="center" vertical="center"/>
      <protection/>
    </xf>
    <xf numFmtId="208" fontId="45" fillId="28" borderId="19" xfId="0" applyNumberFormat="1" applyFont="1" applyFill="1" applyBorder="1" applyAlignment="1" applyProtection="1">
      <alignment horizontal="center" vertical="center"/>
      <protection locked="0"/>
    </xf>
    <xf numFmtId="1" fontId="45" fillId="28" borderId="32" xfId="0" applyNumberFormat="1" applyFont="1" applyFill="1" applyBorder="1" applyAlignment="1" applyProtection="1">
      <alignment horizontal="center" vertical="center"/>
      <protection locked="0"/>
    </xf>
    <xf numFmtId="1" fontId="45" fillId="28" borderId="36" xfId="0" applyNumberFormat="1" applyFont="1" applyFill="1" applyBorder="1" applyAlignment="1" applyProtection="1">
      <alignment horizontal="center" vertical="center"/>
      <protection locked="0"/>
    </xf>
    <xf numFmtId="0" fontId="0" fillId="30" borderId="0" xfId="0" applyFont="1" applyFill="1" applyAlignment="1" applyProtection="1">
      <alignment/>
      <protection locked="0"/>
    </xf>
    <xf numFmtId="0" fontId="23" fillId="28" borderId="40" xfId="0" applyNumberFormat="1" applyFont="1" applyFill="1" applyBorder="1" applyAlignment="1" applyProtection="1">
      <alignment horizontal="center" vertical="center"/>
      <protection/>
    </xf>
    <xf numFmtId="0" fontId="23" fillId="28" borderId="41" xfId="0" applyNumberFormat="1" applyFont="1" applyFill="1" applyBorder="1" applyAlignment="1" applyProtection="1">
      <alignment horizontal="center" vertical="center"/>
      <protection/>
    </xf>
    <xf numFmtId="0" fontId="23" fillId="28" borderId="22" xfId="0" applyNumberFormat="1" applyFont="1" applyFill="1" applyBorder="1" applyAlignment="1" applyProtection="1">
      <alignment horizontal="center" vertical="center"/>
      <protection/>
    </xf>
    <xf numFmtId="0" fontId="21" fillId="0" borderId="38" xfId="65" applyFont="1" applyBorder="1" applyAlignment="1" applyProtection="1">
      <alignment horizontal="center" vertical="center"/>
      <protection locked="0"/>
    </xf>
    <xf numFmtId="0" fontId="28" fillId="0" borderId="29" xfId="65" applyFont="1" applyBorder="1" applyAlignment="1">
      <alignment horizontal="center" vertical="center"/>
      <protection/>
    </xf>
    <xf numFmtId="0" fontId="28" fillId="0" borderId="20" xfId="65" applyFont="1" applyBorder="1" applyAlignment="1">
      <alignment horizontal="center" vertical="center"/>
      <protection/>
    </xf>
    <xf numFmtId="0" fontId="28" fillId="0" borderId="31" xfId="65" applyFont="1" applyBorder="1" applyAlignment="1">
      <alignment horizontal="center" vertical="center"/>
      <protection/>
    </xf>
    <xf numFmtId="0" fontId="28" fillId="0" borderId="30" xfId="65" applyFont="1" applyBorder="1" applyAlignment="1">
      <alignment horizontal="center" vertical="center"/>
      <protection/>
    </xf>
    <xf numFmtId="0" fontId="33" fillId="0" borderId="38" xfId="65" applyFont="1" applyBorder="1" applyAlignment="1" applyProtection="1">
      <alignment horizontal="center" vertical="center"/>
      <protection locked="0"/>
    </xf>
    <xf numFmtId="0" fontId="28" fillId="0" borderId="53" xfId="65" applyFont="1" applyBorder="1" applyAlignment="1" applyProtection="1">
      <alignment horizontal="center" vertical="center"/>
      <protection locked="0"/>
    </xf>
    <xf numFmtId="0" fontId="26" fillId="0" borderId="42" xfId="65" applyFont="1" applyBorder="1" applyAlignment="1" applyProtection="1">
      <alignment horizontal="center" vertical="center"/>
      <protection locked="0"/>
    </xf>
    <xf numFmtId="0" fontId="26" fillId="0" borderId="18" xfId="65" applyFont="1" applyBorder="1" applyAlignment="1" applyProtection="1">
      <alignment horizontal="center" vertical="center"/>
      <protection locked="0"/>
    </xf>
    <xf numFmtId="0" fontId="26" fillId="0" borderId="43" xfId="65" applyFont="1" applyBorder="1" applyAlignment="1" applyProtection="1">
      <alignment horizontal="center" vertical="center"/>
      <protection locked="0"/>
    </xf>
    <xf numFmtId="0" fontId="26" fillId="29" borderId="18" xfId="65" applyFont="1" applyFill="1" applyBorder="1" applyAlignment="1" applyProtection="1">
      <alignment horizontal="center" vertical="center"/>
      <protection locked="0"/>
    </xf>
    <xf numFmtId="0" fontId="26" fillId="29" borderId="42" xfId="65" applyFont="1" applyFill="1" applyBorder="1" applyAlignment="1" applyProtection="1">
      <alignment horizontal="center" vertical="center"/>
      <protection locked="0"/>
    </xf>
    <xf numFmtId="0" fontId="26" fillId="29" borderId="43" xfId="65" applyFont="1" applyFill="1" applyBorder="1" applyAlignment="1" applyProtection="1">
      <alignment horizontal="center" vertical="center"/>
      <protection locked="0"/>
    </xf>
    <xf numFmtId="0" fontId="26" fillId="28" borderId="19" xfId="65" applyFont="1" applyFill="1" applyBorder="1" applyAlignment="1" applyProtection="1">
      <alignment horizontal="center" vertical="center"/>
      <protection locked="0"/>
    </xf>
    <xf numFmtId="0" fontId="0" fillId="29" borderId="0" xfId="0" applyFill="1" applyAlignment="1" applyProtection="1">
      <alignment/>
      <protection locked="0"/>
    </xf>
    <xf numFmtId="0" fontId="26" fillId="0" borderId="38" xfId="65" applyFont="1" applyBorder="1" applyAlignment="1" applyProtection="1">
      <alignment horizontal="center" vertical="center"/>
      <protection locked="0"/>
    </xf>
    <xf numFmtId="0" fontId="28" fillId="0" borderId="53" xfId="65" applyFont="1" applyBorder="1" applyAlignment="1">
      <alignment horizontal="center" vertical="center"/>
      <protection/>
    </xf>
    <xf numFmtId="0" fontId="2" fillId="0" borderId="42" xfId="65" applyFont="1" applyBorder="1" applyAlignment="1">
      <alignment horizontal="center" vertical="center"/>
      <protection/>
    </xf>
    <xf numFmtId="0" fontId="2" fillId="0" borderId="18" xfId="65" applyFont="1" applyBorder="1" applyAlignment="1">
      <alignment horizontal="center" vertical="center"/>
      <protection/>
    </xf>
    <xf numFmtId="0" fontId="2" fillId="0" borderId="43" xfId="65" applyFont="1" applyBorder="1" applyAlignment="1">
      <alignment horizontal="center" vertical="center"/>
      <protection/>
    </xf>
    <xf numFmtId="0" fontId="28" fillId="0" borderId="54" xfId="65" applyFont="1" applyBorder="1" applyAlignment="1" applyProtection="1">
      <alignment horizontal="center" vertical="center"/>
      <protection locked="0"/>
    </xf>
    <xf numFmtId="0" fontId="26" fillId="0" borderId="21" xfId="65" applyFont="1" applyBorder="1" applyAlignment="1" applyProtection="1">
      <alignment horizontal="center" vertical="center"/>
      <protection locked="0"/>
    </xf>
    <xf numFmtId="0" fontId="26" fillId="0" borderId="14" xfId="65" applyFont="1" applyBorder="1" applyAlignment="1" applyProtection="1">
      <alignment horizontal="center" vertical="center"/>
      <protection locked="0"/>
    </xf>
    <xf numFmtId="0" fontId="26" fillId="0" borderId="23" xfId="65" applyFont="1" applyBorder="1" applyAlignment="1" applyProtection="1">
      <alignment horizontal="center" vertical="center"/>
      <protection locked="0"/>
    </xf>
    <xf numFmtId="0" fontId="26" fillId="0" borderId="22" xfId="65" applyFont="1" applyBorder="1" applyAlignment="1" applyProtection="1">
      <alignment horizontal="center" vertical="center"/>
      <protection locked="0"/>
    </xf>
    <xf numFmtId="0" fontId="28" fillId="0" borderId="54" xfId="65" applyFont="1" applyBorder="1" applyAlignment="1">
      <alignment horizontal="center" vertical="center"/>
      <protection/>
    </xf>
    <xf numFmtId="0" fontId="2" fillId="0" borderId="21" xfId="65" applyFont="1" applyBorder="1" applyAlignment="1">
      <alignment horizontal="center" vertical="center"/>
      <protection/>
    </xf>
    <xf numFmtId="0" fontId="2" fillId="0" borderId="52" xfId="65" applyFont="1" applyBorder="1" applyAlignment="1">
      <alignment horizontal="center" vertical="center"/>
      <protection/>
    </xf>
    <xf numFmtId="0" fontId="2" fillId="0" borderId="48" xfId="65" applyFont="1" applyBorder="1" applyAlignment="1">
      <alignment horizontal="center" vertical="center"/>
      <protection/>
    </xf>
    <xf numFmtId="0" fontId="28" fillId="0" borderId="55" xfId="65" applyFont="1" applyBorder="1" applyAlignment="1" applyProtection="1">
      <alignment horizontal="center" vertical="center"/>
      <protection locked="0"/>
    </xf>
    <xf numFmtId="0" fontId="26" fillId="0" borderId="29" xfId="65" applyFont="1" applyBorder="1" applyAlignment="1" applyProtection="1">
      <alignment horizontal="center" vertical="center"/>
      <protection locked="0"/>
    </xf>
    <xf numFmtId="0" fontId="26" fillId="0" borderId="20" xfId="65" applyFont="1" applyBorder="1" applyAlignment="1" applyProtection="1">
      <alignment horizontal="center" vertical="center"/>
      <protection locked="0"/>
    </xf>
    <xf numFmtId="0" fontId="26" fillId="0" borderId="31" xfId="65" applyFont="1" applyBorder="1" applyAlignment="1" applyProtection="1">
      <alignment horizontal="center" vertical="center"/>
      <protection locked="0"/>
    </xf>
    <xf numFmtId="0" fontId="26" fillId="0" borderId="30" xfId="65" applyFont="1" applyBorder="1" applyAlignment="1" applyProtection="1">
      <alignment horizontal="center" vertical="center"/>
      <protection locked="0"/>
    </xf>
    <xf numFmtId="0" fontId="26" fillId="0" borderId="20" xfId="65" applyFont="1" applyBorder="1" applyAlignment="1" applyProtection="1">
      <alignment horizontal="center" vertical="center" wrapText="1"/>
      <protection locked="0"/>
    </xf>
    <xf numFmtId="0" fontId="26" fillId="0" borderId="29" xfId="65" applyFont="1" applyBorder="1" applyAlignment="1" applyProtection="1">
      <alignment horizontal="center" vertical="center" wrapText="1"/>
      <protection locked="0"/>
    </xf>
    <xf numFmtId="0" fontId="26" fillId="0" borderId="31" xfId="65" applyFont="1" applyBorder="1" applyAlignment="1" applyProtection="1">
      <alignment horizontal="center" vertical="center" wrapText="1"/>
      <protection locked="0"/>
    </xf>
    <xf numFmtId="0" fontId="28" fillId="0" borderId="55" xfId="65" applyFont="1" applyBorder="1" applyAlignment="1">
      <alignment horizontal="center" vertical="center"/>
      <protection/>
    </xf>
    <xf numFmtId="0" fontId="2" fillId="0" borderId="29" xfId="65" applyFont="1" applyBorder="1" applyAlignment="1">
      <alignment horizontal="center" vertical="center"/>
      <protection/>
    </xf>
    <xf numFmtId="0" fontId="2" fillId="0" borderId="56" xfId="65" applyFont="1" applyBorder="1" applyAlignment="1">
      <alignment horizontal="center" vertical="center"/>
      <protection/>
    </xf>
    <xf numFmtId="0" fontId="2" fillId="0" borderId="57" xfId="65" applyFont="1" applyBorder="1" applyAlignment="1">
      <alignment horizontal="center" vertical="center"/>
      <protection/>
    </xf>
    <xf numFmtId="0" fontId="37" fillId="0" borderId="29" xfId="65" applyFont="1" applyBorder="1" applyAlignment="1">
      <alignment horizontal="center" vertical="center"/>
      <protection/>
    </xf>
    <xf numFmtId="0" fontId="2" fillId="0" borderId="55" xfId="65" applyFont="1" applyBorder="1" applyAlignment="1">
      <alignment horizontal="center" vertical="center"/>
      <protection/>
    </xf>
    <xf numFmtId="0" fontId="21" fillId="0" borderId="0" xfId="65" applyFont="1" applyAlignment="1">
      <alignment horizontal="left" vertical="center"/>
      <protection/>
    </xf>
    <xf numFmtId="0" fontId="25" fillId="0" borderId="0" xfId="65" applyFont="1" applyAlignment="1">
      <alignment horizontal="center" vertical="center"/>
      <protection/>
    </xf>
    <xf numFmtId="0" fontId="24" fillId="0" borderId="14" xfId="65" applyFont="1" applyBorder="1" applyAlignment="1">
      <alignment horizontal="center" vertical="center"/>
      <protection/>
    </xf>
    <xf numFmtId="0" fontId="21" fillId="0" borderId="0" xfId="65" applyFont="1" applyAlignment="1">
      <alignment vertical="top" wrapText="1"/>
      <protection/>
    </xf>
    <xf numFmtId="0" fontId="26" fillId="0" borderId="14" xfId="65" applyFont="1" applyBorder="1" applyAlignment="1">
      <alignment horizontal="center" vertical="center"/>
      <protection/>
    </xf>
    <xf numFmtId="0" fontId="26" fillId="0" borderId="0" xfId="65" applyFont="1" applyAlignment="1">
      <alignment horizontal="center" vertical="center"/>
      <protection/>
    </xf>
    <xf numFmtId="0" fontId="25" fillId="0" borderId="0" xfId="65" applyFont="1" applyAlignment="1" applyProtection="1">
      <alignment horizontal="center" vertical="center"/>
      <protection locked="0"/>
    </xf>
    <xf numFmtId="0" fontId="1" fillId="0" borderId="0" xfId="65" applyAlignment="1">
      <alignment horizontal="center" vertical="center"/>
      <protection/>
    </xf>
    <xf numFmtId="0" fontId="1" fillId="0" borderId="0" xfId="65" applyAlignment="1" applyProtection="1">
      <alignment horizontal="center" vertical="center"/>
      <protection locked="0"/>
    </xf>
    <xf numFmtId="49" fontId="27" fillId="0" borderId="58" xfId="65" applyNumberFormat="1" applyFont="1" applyBorder="1" applyAlignment="1">
      <alignment horizontal="center" vertical="center" wrapText="1"/>
      <protection/>
    </xf>
    <xf numFmtId="49" fontId="27" fillId="0" borderId="56" xfId="65" applyNumberFormat="1" applyFont="1" applyBorder="1" applyAlignment="1">
      <alignment horizontal="center" vertical="center" wrapText="1"/>
      <protection/>
    </xf>
    <xf numFmtId="49" fontId="27" fillId="0" borderId="59" xfId="65" applyNumberFormat="1" applyFont="1" applyBorder="1" applyAlignment="1">
      <alignment horizontal="center" vertical="center" wrapText="1"/>
      <protection/>
    </xf>
    <xf numFmtId="49" fontId="27" fillId="0" borderId="57" xfId="65" applyNumberFormat="1" applyFont="1" applyBorder="1" applyAlignment="1">
      <alignment horizontal="center" vertical="center" wrapText="1"/>
      <protection/>
    </xf>
    <xf numFmtId="0" fontId="21" fillId="0" borderId="0" xfId="65" applyFont="1" applyAlignment="1">
      <alignment vertical="top" wrapText="1"/>
      <protection/>
    </xf>
    <xf numFmtId="0" fontId="21" fillId="0" borderId="0" xfId="65" applyFont="1" applyAlignment="1">
      <alignment horizontal="left" vertical="top" wrapText="1"/>
      <protection/>
    </xf>
    <xf numFmtId="49" fontId="27" fillId="0" borderId="60" xfId="65" applyNumberFormat="1" applyFont="1" applyBorder="1" applyAlignment="1">
      <alignment horizontal="center" vertical="center" wrapText="1"/>
      <protection/>
    </xf>
    <xf numFmtId="49" fontId="27" fillId="0" borderId="61" xfId="65" applyNumberFormat="1" applyFont="1" applyBorder="1" applyAlignment="1">
      <alignment horizontal="center" vertical="center" wrapText="1"/>
      <protection/>
    </xf>
    <xf numFmtId="0" fontId="21" fillId="0" borderId="44" xfId="65" applyFont="1" applyBorder="1" applyAlignment="1">
      <alignment horizontal="center" vertical="center"/>
      <protection/>
    </xf>
    <xf numFmtId="0" fontId="21" fillId="0" borderId="45" xfId="65" applyFont="1" applyBorder="1" applyAlignment="1">
      <alignment horizontal="center" vertical="center"/>
      <protection/>
    </xf>
    <xf numFmtId="0" fontId="21" fillId="0" borderId="62" xfId="65" applyFont="1" applyBorder="1" applyAlignment="1">
      <alignment horizontal="center" vertical="center"/>
      <protection/>
    </xf>
    <xf numFmtId="0" fontId="28" fillId="0" borderId="63" xfId="65" applyFont="1" applyBorder="1" applyAlignment="1">
      <alignment horizontal="center" vertical="center" textRotation="90"/>
      <protection/>
    </xf>
    <xf numFmtId="0" fontId="28" fillId="0" borderId="64" xfId="65" applyFont="1" applyBorder="1" applyAlignment="1">
      <alignment horizontal="center" vertical="center" textRotation="90"/>
      <protection/>
    </xf>
    <xf numFmtId="0" fontId="26" fillId="0" borderId="37" xfId="65" applyFont="1" applyFill="1" applyBorder="1" applyAlignment="1" applyProtection="1">
      <alignment horizontal="left" wrapText="1"/>
      <protection locked="0"/>
    </xf>
    <xf numFmtId="0" fontId="31" fillId="0" borderId="0" xfId="65" applyFont="1" applyAlignment="1" applyProtection="1">
      <alignment horizontal="left" wrapText="1"/>
      <protection/>
    </xf>
    <xf numFmtId="0" fontId="31" fillId="0" borderId="0" xfId="65" applyFont="1" applyAlignment="1" applyProtection="1">
      <alignment horizontal="left"/>
      <protection/>
    </xf>
    <xf numFmtId="0" fontId="31" fillId="0" borderId="0" xfId="65" applyFont="1" applyFill="1" applyAlignment="1" applyProtection="1">
      <alignment horizontal="left"/>
      <protection/>
    </xf>
    <xf numFmtId="0" fontId="42" fillId="0" borderId="0" xfId="0" applyFont="1" applyAlignment="1" applyProtection="1">
      <alignment horizontal="center" vertical="center"/>
      <protection/>
    </xf>
    <xf numFmtId="0" fontId="31" fillId="0" borderId="0" xfId="65" applyFont="1" applyAlignment="1" applyProtection="1">
      <alignment horizontal="left" vertical="top"/>
      <protection/>
    </xf>
    <xf numFmtId="0" fontId="26" fillId="0" borderId="37" xfId="65" applyFont="1" applyFill="1" applyBorder="1" applyAlignment="1" applyProtection="1">
      <alignment horizontal="left"/>
      <protection locked="0"/>
    </xf>
    <xf numFmtId="0" fontId="26" fillId="0" borderId="40" xfId="65" applyFont="1" applyFill="1" applyBorder="1" applyAlignment="1" applyProtection="1">
      <alignment horizontal="left"/>
      <protection locked="0"/>
    </xf>
    <xf numFmtId="0" fontId="43" fillId="0" borderId="0" xfId="65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horizontal="center" vertical="center"/>
      <protection/>
    </xf>
    <xf numFmtId="1" fontId="2" fillId="0" borderId="21" xfId="0" applyNumberFormat="1" applyFont="1" applyFill="1" applyBorder="1" applyAlignment="1" applyProtection="1">
      <alignment horizontal="center" textRotation="90" wrapText="1"/>
      <protection/>
    </xf>
    <xf numFmtId="1" fontId="2" fillId="0" borderId="29" xfId="0" applyNumberFormat="1" applyFont="1" applyFill="1" applyBorder="1" applyAlignment="1" applyProtection="1">
      <alignment horizontal="center" textRotation="90" wrapText="1"/>
      <protection/>
    </xf>
    <xf numFmtId="0" fontId="2" fillId="0" borderId="14" xfId="0" applyFont="1" applyFill="1" applyBorder="1" applyAlignment="1" applyProtection="1">
      <alignment horizontal="center" textRotation="90" wrapText="1"/>
      <protection/>
    </xf>
    <xf numFmtId="0" fontId="2" fillId="0" borderId="20" xfId="0" applyFont="1" applyFill="1" applyBorder="1" applyAlignment="1" applyProtection="1">
      <alignment horizontal="center" textRotation="90" wrapText="1"/>
      <protection/>
    </xf>
    <xf numFmtId="0" fontId="21" fillId="0" borderId="14" xfId="0" applyFont="1" applyFill="1" applyBorder="1" applyAlignment="1" applyProtection="1">
      <alignment horizontal="center"/>
      <protection/>
    </xf>
    <xf numFmtId="1" fontId="21" fillId="0" borderId="14" xfId="0" applyNumberFormat="1" applyFont="1" applyFill="1" applyBorder="1" applyAlignment="1" applyProtection="1">
      <alignment horizontal="center" textRotation="90" wrapText="1"/>
      <protection/>
    </xf>
    <xf numFmtId="1" fontId="21" fillId="0" borderId="20" xfId="0" applyNumberFormat="1" applyFont="1" applyFill="1" applyBorder="1" applyAlignment="1" applyProtection="1">
      <alignment horizontal="center" textRotation="90" wrapText="1"/>
      <protection/>
    </xf>
    <xf numFmtId="1" fontId="2" fillId="0" borderId="19" xfId="0" applyNumberFormat="1" applyFont="1" applyFill="1" applyBorder="1" applyAlignment="1" applyProtection="1">
      <alignment horizontal="center" textRotation="90" wrapText="1"/>
      <protection/>
    </xf>
    <xf numFmtId="1" fontId="2" fillId="0" borderId="65" xfId="0" applyNumberFormat="1" applyFont="1" applyFill="1" applyBorder="1" applyAlignment="1" applyProtection="1">
      <alignment horizontal="center" textRotation="90" wrapText="1"/>
      <protection/>
    </xf>
    <xf numFmtId="1" fontId="2" fillId="0" borderId="56" xfId="0" applyNumberFormat="1" applyFont="1" applyFill="1" applyBorder="1" applyAlignment="1" applyProtection="1">
      <alignment horizontal="center" textRotation="90" wrapText="1"/>
      <protection/>
    </xf>
    <xf numFmtId="0" fontId="31" fillId="0" borderId="30" xfId="0" applyFont="1" applyFill="1" applyBorder="1" applyAlignment="1" applyProtection="1">
      <alignment horizontal="center" vertical="center"/>
      <protection/>
    </xf>
    <xf numFmtId="0" fontId="31" fillId="0" borderId="66" xfId="0" applyFont="1" applyFill="1" applyBorder="1" applyAlignment="1" applyProtection="1">
      <alignment horizontal="center" vertical="center"/>
      <protection/>
    </xf>
    <xf numFmtId="0" fontId="31" fillId="0" borderId="67" xfId="0" applyFont="1" applyFill="1" applyBorder="1" applyAlignment="1" applyProtection="1">
      <alignment horizontal="center" vertical="center"/>
      <protection/>
    </xf>
    <xf numFmtId="0" fontId="26" fillId="0" borderId="43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31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justify" textRotation="90"/>
      <protection/>
    </xf>
    <xf numFmtId="0" fontId="2" fillId="0" borderId="31" xfId="0" applyFont="1" applyFill="1" applyBorder="1" applyAlignment="1" applyProtection="1">
      <alignment horizontal="center" vertical="justify" textRotation="90"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1" fontId="21" fillId="0" borderId="14" xfId="0" applyNumberFormat="1" applyFont="1" applyFill="1" applyBorder="1" applyAlignment="1" applyProtection="1">
      <alignment horizontal="center" vertical="justify" textRotation="90" wrapText="1"/>
      <protection/>
    </xf>
    <xf numFmtId="1" fontId="21" fillId="0" borderId="20" xfId="0" applyNumberFormat="1" applyFont="1" applyFill="1" applyBorder="1" applyAlignment="1" applyProtection="1">
      <alignment horizontal="center" vertical="justify" textRotation="90" wrapText="1"/>
      <protection/>
    </xf>
    <xf numFmtId="0" fontId="21" fillId="0" borderId="68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26" xfId="0" applyFont="1" applyFill="1" applyBorder="1" applyAlignment="1" applyProtection="1">
      <alignment horizontal="center" vertical="center"/>
      <protection/>
    </xf>
    <xf numFmtId="0" fontId="42" fillId="28" borderId="22" xfId="0" applyFont="1" applyFill="1" applyBorder="1" applyAlignment="1" applyProtection="1">
      <alignment horizontal="center" vertical="center"/>
      <protection/>
    </xf>
    <xf numFmtId="0" fontId="42" fillId="28" borderId="40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textRotation="90"/>
      <protection/>
    </xf>
    <xf numFmtId="0" fontId="2" fillId="0" borderId="14" xfId="0" applyFont="1" applyFill="1" applyBorder="1" applyAlignment="1" applyProtection="1">
      <alignment horizontal="center" textRotation="90"/>
      <protection/>
    </xf>
    <xf numFmtId="0" fontId="2" fillId="0" borderId="29" xfId="0" applyFont="1" applyFill="1" applyBorder="1" applyAlignment="1" applyProtection="1">
      <alignment horizontal="center" textRotation="90"/>
      <protection/>
    </xf>
    <xf numFmtId="0" fontId="2" fillId="0" borderId="20" xfId="0" applyFont="1" applyFill="1" applyBorder="1" applyAlignment="1" applyProtection="1">
      <alignment horizontal="center" textRotation="90"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0" fontId="23" fillId="28" borderId="68" xfId="0" applyFont="1" applyFill="1" applyBorder="1" applyAlignment="1" applyProtection="1">
      <alignment horizontal="center" vertical="center"/>
      <protection/>
    </xf>
    <xf numFmtId="0" fontId="23" fillId="28" borderId="16" xfId="0" applyFont="1" applyFill="1" applyBorder="1" applyAlignment="1" applyProtection="1">
      <alignment horizontal="center" vertical="center"/>
      <protection/>
    </xf>
    <xf numFmtId="0" fontId="23" fillId="28" borderId="69" xfId="0" applyFont="1" applyFill="1" applyBorder="1" applyAlignment="1" applyProtection="1">
      <alignment horizontal="center" vertical="center"/>
      <protection/>
    </xf>
    <xf numFmtId="0" fontId="21" fillId="0" borderId="21" xfId="0" applyFont="1" applyFill="1" applyBorder="1" applyAlignment="1" applyProtection="1">
      <alignment horizontal="center"/>
      <protection/>
    </xf>
    <xf numFmtId="1" fontId="21" fillId="0" borderId="22" xfId="0" applyNumberFormat="1" applyFont="1" applyFill="1" applyBorder="1" applyAlignment="1" applyProtection="1">
      <alignment horizontal="center" wrapText="1"/>
      <protection/>
    </xf>
    <xf numFmtId="1" fontId="21" fillId="0" borderId="40" xfId="0" applyNumberFormat="1" applyFont="1" applyFill="1" applyBorder="1" applyAlignment="1" applyProtection="1">
      <alignment horizontal="center" wrapText="1"/>
      <protection/>
    </xf>
    <xf numFmtId="1" fontId="21" fillId="0" borderId="41" xfId="0" applyNumberFormat="1" applyFont="1" applyFill="1" applyBorder="1" applyAlignment="1" applyProtection="1">
      <alignment horizontal="center" wrapText="1"/>
      <protection/>
    </xf>
    <xf numFmtId="0" fontId="35" fillId="28" borderId="66" xfId="0" applyNumberFormat="1" applyFont="1" applyFill="1" applyBorder="1" applyAlignment="1" applyProtection="1">
      <alignment horizontal="center" vertical="center"/>
      <protection/>
    </xf>
    <xf numFmtId="0" fontId="35" fillId="28" borderId="67" xfId="0" applyNumberFormat="1" applyFont="1" applyFill="1" applyBorder="1" applyAlignment="1" applyProtection="1">
      <alignment horizontal="center" vertical="center"/>
      <protection/>
    </xf>
    <xf numFmtId="0" fontId="36" fillId="28" borderId="30" xfId="0" applyNumberFormat="1" applyFont="1" applyFill="1" applyBorder="1" applyAlignment="1" applyProtection="1">
      <alignment horizontal="center" vertical="center"/>
      <protection/>
    </xf>
    <xf numFmtId="0" fontId="36" fillId="28" borderId="66" xfId="0" applyNumberFormat="1" applyFont="1" applyFill="1" applyBorder="1" applyAlignment="1" applyProtection="1">
      <alignment horizontal="center" vertical="center"/>
      <protection/>
    </xf>
    <xf numFmtId="0" fontId="36" fillId="28" borderId="67" xfId="0" applyNumberFormat="1" applyFont="1" applyFill="1" applyBorder="1" applyAlignment="1" applyProtection="1">
      <alignment horizontal="center" vertical="center"/>
      <protection/>
    </xf>
    <xf numFmtId="0" fontId="36" fillId="28" borderId="68" xfId="0" applyFont="1" applyFill="1" applyBorder="1" applyAlignment="1" applyProtection="1">
      <alignment horizontal="right" vertical="center"/>
      <protection/>
    </xf>
    <xf numFmtId="0" fontId="36" fillId="28" borderId="69" xfId="0" applyFont="1" applyFill="1" applyBorder="1" applyAlignment="1" applyProtection="1">
      <alignment horizontal="right" vertical="center"/>
      <protection/>
    </xf>
    <xf numFmtId="1" fontId="2" fillId="0" borderId="36" xfId="0" applyNumberFormat="1" applyFont="1" applyFill="1" applyBorder="1" applyAlignment="1" applyProtection="1">
      <alignment horizontal="center" textRotation="90" wrapText="1"/>
      <protection/>
    </xf>
    <xf numFmtId="1" fontId="2" fillId="0" borderId="70" xfId="0" applyNumberFormat="1" applyFont="1" applyFill="1" applyBorder="1" applyAlignment="1" applyProtection="1">
      <alignment horizontal="center" textRotation="90" wrapText="1"/>
      <protection/>
    </xf>
    <xf numFmtId="1" fontId="2" fillId="0" borderId="57" xfId="0" applyNumberFormat="1" applyFont="1" applyFill="1" applyBorder="1" applyAlignment="1" applyProtection="1">
      <alignment horizontal="center" textRotation="90" wrapText="1"/>
      <protection/>
    </xf>
    <xf numFmtId="0" fontId="36" fillId="28" borderId="71" xfId="0" applyFont="1" applyFill="1" applyBorder="1" applyAlignment="1" applyProtection="1">
      <alignment horizontal="right" vertical="center"/>
      <protection/>
    </xf>
    <xf numFmtId="0" fontId="36" fillId="28" borderId="72" xfId="0" applyFont="1" applyFill="1" applyBorder="1" applyAlignment="1" applyProtection="1">
      <alignment horizontal="right" vertical="center"/>
      <protection/>
    </xf>
    <xf numFmtId="0" fontId="42" fillId="28" borderId="44" xfId="0" applyFont="1" applyFill="1" applyBorder="1" applyAlignment="1" applyProtection="1">
      <alignment horizontal="center" vertical="center"/>
      <protection/>
    </xf>
    <xf numFmtId="0" fontId="42" fillId="28" borderId="45" xfId="0" applyFont="1" applyFill="1" applyBorder="1" applyAlignment="1" applyProtection="1">
      <alignment horizontal="center" vertical="center"/>
      <protection/>
    </xf>
    <xf numFmtId="0" fontId="42" fillId="28" borderId="62" xfId="0" applyFont="1" applyFill="1" applyBorder="1" applyAlignment="1" applyProtection="1">
      <alignment horizontal="center" vertical="center"/>
      <protection/>
    </xf>
    <xf numFmtId="0" fontId="21" fillId="0" borderId="29" xfId="0" applyFont="1" applyFill="1" applyBorder="1" applyAlignment="1" applyProtection="1">
      <alignment horizontal="center" vertical="center"/>
      <protection/>
    </xf>
    <xf numFmtId="0" fontId="21" fillId="0" borderId="20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/>
      <protection/>
    </xf>
    <xf numFmtId="0" fontId="42" fillId="0" borderId="68" xfId="66" applyFont="1" applyFill="1" applyBorder="1" applyAlignment="1" applyProtection="1">
      <alignment horizontal="center" vertical="center" wrapText="1"/>
      <protection/>
    </xf>
    <xf numFmtId="0" fontId="42" fillId="0" borderId="16" xfId="66" applyFont="1" applyFill="1" applyBorder="1" applyAlignment="1" applyProtection="1">
      <alignment horizontal="center" vertical="center" wrapText="1"/>
      <protection/>
    </xf>
    <xf numFmtId="0" fontId="42" fillId="0" borderId="69" xfId="66" applyFont="1" applyFill="1" applyBorder="1" applyAlignment="1" applyProtection="1">
      <alignment horizontal="center" vertical="center" wrapText="1"/>
      <protection/>
    </xf>
    <xf numFmtId="0" fontId="21" fillId="0" borderId="42" xfId="0" applyFont="1" applyFill="1" applyBorder="1" applyAlignment="1" applyProtection="1">
      <alignment horizontal="center" vertical="center" textRotation="90"/>
      <protection/>
    </xf>
    <xf numFmtId="0" fontId="21" fillId="0" borderId="21" xfId="0" applyFont="1" applyFill="1" applyBorder="1" applyAlignment="1" applyProtection="1">
      <alignment horizontal="center" vertical="center" textRotation="90"/>
      <protection/>
    </xf>
    <xf numFmtId="0" fontId="21" fillId="0" borderId="29" xfId="0" applyFont="1" applyFill="1" applyBorder="1" applyAlignment="1" applyProtection="1">
      <alignment horizontal="center" vertical="center" textRotation="90"/>
      <protection/>
    </xf>
    <xf numFmtId="0" fontId="35" fillId="28" borderId="30" xfId="0" applyNumberFormat="1" applyFont="1" applyFill="1" applyBorder="1" applyAlignment="1" applyProtection="1">
      <alignment horizontal="center" vertical="center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23" xfId="0" applyFont="1" applyFill="1" applyBorder="1" applyAlignment="1" applyProtection="1">
      <alignment horizontal="center" vertical="center"/>
      <protection/>
    </xf>
    <xf numFmtId="0" fontId="21" fillId="0" borderId="23" xfId="0" applyFont="1" applyFill="1" applyBorder="1" applyAlignment="1" applyProtection="1">
      <alignment horizontal="center"/>
      <protection/>
    </xf>
    <xf numFmtId="0" fontId="42" fillId="0" borderId="68" xfId="0" applyFont="1" applyFill="1" applyBorder="1" applyAlignment="1" applyProtection="1">
      <alignment horizontal="center" vertical="center"/>
      <protection/>
    </xf>
    <xf numFmtId="0" fontId="42" fillId="0" borderId="16" xfId="0" applyFont="1" applyFill="1" applyBorder="1" applyAlignment="1" applyProtection="1">
      <alignment horizontal="center" vertical="center"/>
      <protection/>
    </xf>
    <xf numFmtId="0" fontId="42" fillId="0" borderId="69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horizontal="right" vertical="center"/>
      <protection/>
    </xf>
    <xf numFmtId="0" fontId="36" fillId="0" borderId="66" xfId="0" applyNumberFormat="1" applyFont="1" applyFill="1" applyBorder="1" applyAlignment="1" applyProtection="1">
      <alignment horizontal="center" vertical="center"/>
      <protection/>
    </xf>
    <xf numFmtId="0" fontId="36" fillId="0" borderId="67" xfId="0" applyNumberFormat="1" applyFont="1" applyFill="1" applyBorder="1" applyAlignment="1" applyProtection="1">
      <alignment horizontal="center" vertical="center"/>
      <protection/>
    </xf>
    <xf numFmtId="0" fontId="42" fillId="28" borderId="68" xfId="0" applyFont="1" applyFill="1" applyBorder="1" applyAlignment="1" applyProtection="1">
      <alignment horizontal="center" vertical="center"/>
      <protection/>
    </xf>
    <xf numFmtId="0" fontId="42" fillId="28" borderId="16" xfId="0" applyFont="1" applyFill="1" applyBorder="1" applyAlignment="1" applyProtection="1">
      <alignment horizontal="center" vertical="center"/>
      <protection/>
    </xf>
    <xf numFmtId="0" fontId="42" fillId="28" borderId="69" xfId="0" applyFont="1" applyFill="1" applyBorder="1" applyAlignment="1" applyProtection="1">
      <alignment horizontal="center" vertical="center"/>
      <protection/>
    </xf>
    <xf numFmtId="1" fontId="35" fillId="0" borderId="68" xfId="0" applyNumberFormat="1" applyFont="1" applyFill="1" applyBorder="1" applyAlignment="1" applyProtection="1">
      <alignment horizontal="right" vertical="center"/>
      <protection/>
    </xf>
    <xf numFmtId="1" fontId="35" fillId="0" borderId="16" xfId="0" applyNumberFormat="1" applyFont="1" applyFill="1" applyBorder="1" applyAlignment="1" applyProtection="1">
      <alignment horizontal="right" vertical="center"/>
      <protection/>
    </xf>
    <xf numFmtId="1" fontId="35" fillId="0" borderId="69" xfId="0" applyNumberFormat="1" applyFont="1" applyFill="1" applyBorder="1" applyAlignment="1" applyProtection="1">
      <alignment horizontal="right" vertical="center"/>
      <protection/>
    </xf>
    <xf numFmtId="0" fontId="36" fillId="28" borderId="71" xfId="0" applyNumberFormat="1" applyFont="1" applyFill="1" applyBorder="1" applyAlignment="1" applyProtection="1">
      <alignment horizontal="center" vertical="center"/>
      <protection/>
    </xf>
    <xf numFmtId="0" fontId="36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51" xfId="66" applyFont="1" applyFill="1" applyBorder="1" applyAlignment="1" applyProtection="1">
      <alignment horizontal="center" vertical="center" wrapText="1"/>
      <protection/>
    </xf>
    <xf numFmtId="0" fontId="23" fillId="0" borderId="52" xfId="66" applyFont="1" applyFill="1" applyBorder="1" applyAlignment="1" applyProtection="1">
      <alignment horizontal="center" vertical="center" wrapText="1"/>
      <protection/>
    </xf>
    <xf numFmtId="0" fontId="23" fillId="0" borderId="48" xfId="66" applyFont="1" applyFill="1" applyBorder="1" applyAlignment="1" applyProtection="1">
      <alignment horizontal="center" vertical="center" wrapText="1"/>
      <protection/>
    </xf>
    <xf numFmtId="0" fontId="36" fillId="0" borderId="68" xfId="0" applyFont="1" applyFill="1" applyBorder="1" applyAlignment="1" applyProtection="1">
      <alignment horizontal="right" vertical="center"/>
      <protection/>
    </xf>
    <xf numFmtId="0" fontId="36" fillId="0" borderId="69" xfId="0" applyFont="1" applyFill="1" applyBorder="1" applyAlignment="1" applyProtection="1">
      <alignment horizontal="right" vertical="center"/>
      <protection/>
    </xf>
    <xf numFmtId="0" fontId="35" fillId="0" borderId="0" xfId="0" applyFont="1" applyFill="1" applyBorder="1" applyAlignment="1" applyProtection="1">
      <alignment horizontal="center" vertical="center"/>
      <protection/>
    </xf>
    <xf numFmtId="0" fontId="36" fillId="0" borderId="68" xfId="0" applyNumberFormat="1" applyFont="1" applyFill="1" applyBorder="1" applyAlignment="1" applyProtection="1">
      <alignment horizontal="center" vertical="center"/>
      <protection/>
    </xf>
    <xf numFmtId="0" fontId="36" fillId="0" borderId="16" xfId="0" applyNumberFormat="1" applyFont="1" applyFill="1" applyBorder="1" applyAlignment="1" applyProtection="1">
      <alignment horizontal="center" vertical="center"/>
      <protection/>
    </xf>
    <xf numFmtId="0" fontId="36" fillId="0" borderId="69" xfId="0" applyNumberFormat="1" applyFont="1" applyFill="1" applyBorder="1" applyAlignment="1" applyProtection="1">
      <alignment horizontal="center" vertical="center"/>
      <protection/>
    </xf>
    <xf numFmtId="0" fontId="23" fillId="28" borderId="73" xfId="0" applyFont="1" applyFill="1" applyBorder="1" applyAlignment="1" applyProtection="1">
      <alignment horizontal="center" vertical="center"/>
      <protection/>
    </xf>
    <xf numFmtId="0" fontId="23" fillId="28" borderId="13" xfId="0" applyFont="1" applyFill="1" applyBorder="1" applyAlignment="1" applyProtection="1">
      <alignment horizontal="center" vertical="center"/>
      <protection/>
    </xf>
    <xf numFmtId="0" fontId="23" fillId="28" borderId="74" xfId="0" applyFont="1" applyFill="1" applyBorder="1" applyAlignment="1" applyProtection="1">
      <alignment horizontal="center" vertical="center"/>
      <protection/>
    </xf>
    <xf numFmtId="0" fontId="36" fillId="0" borderId="68" xfId="0" applyFont="1" applyFill="1" applyBorder="1" applyAlignment="1" applyProtection="1">
      <alignment horizontal="center" vertical="center"/>
      <protection/>
    </xf>
    <xf numFmtId="0" fontId="36" fillId="0" borderId="16" xfId="0" applyFont="1" applyFill="1" applyBorder="1" applyAlignment="1" applyProtection="1">
      <alignment horizontal="center" vertical="center"/>
      <protection/>
    </xf>
    <xf numFmtId="0" fontId="36" fillId="0" borderId="69" xfId="0" applyFont="1" applyFill="1" applyBorder="1" applyAlignment="1" applyProtection="1">
      <alignment horizontal="center" vertical="center"/>
      <protection/>
    </xf>
    <xf numFmtId="0" fontId="42" fillId="0" borderId="15" xfId="66" applyFont="1" applyFill="1" applyBorder="1" applyAlignment="1" applyProtection="1">
      <alignment horizontal="right" vertical="center" wrapText="1"/>
      <protection/>
    </xf>
    <xf numFmtId="1" fontId="35" fillId="0" borderId="63" xfId="0" applyNumberFormat="1" applyFont="1" applyFill="1" applyBorder="1" applyAlignment="1" applyProtection="1">
      <alignment horizontal="center" vertical="center" textRotation="90"/>
      <protection/>
    </xf>
    <xf numFmtId="1" fontId="35" fillId="0" borderId="75" xfId="0" applyNumberFormat="1" applyFont="1" applyFill="1" applyBorder="1" applyAlignment="1" applyProtection="1">
      <alignment horizontal="center" vertical="center" textRotation="90"/>
      <protection/>
    </xf>
    <xf numFmtId="1" fontId="35" fillId="0" borderId="64" xfId="0" applyNumberFormat="1" applyFont="1" applyFill="1" applyBorder="1" applyAlignment="1" applyProtection="1">
      <alignment horizontal="center" vertical="center" textRotation="90"/>
      <protection/>
    </xf>
    <xf numFmtId="1" fontId="42" fillId="0" borderId="68" xfId="0" applyNumberFormat="1" applyFont="1" applyFill="1" applyBorder="1" applyAlignment="1" applyProtection="1">
      <alignment horizontal="left" vertical="center"/>
      <protection/>
    </xf>
    <xf numFmtId="1" fontId="42" fillId="0" borderId="16" xfId="0" applyNumberFormat="1" applyFont="1" applyFill="1" applyBorder="1" applyAlignment="1" applyProtection="1">
      <alignment horizontal="left" vertical="center"/>
      <protection/>
    </xf>
    <xf numFmtId="1" fontId="42" fillId="0" borderId="69" xfId="0" applyNumberFormat="1" applyFont="1" applyFill="1" applyBorder="1" applyAlignment="1" applyProtection="1">
      <alignment horizontal="left" vertical="center"/>
      <protection/>
    </xf>
    <xf numFmtId="0" fontId="36" fillId="0" borderId="71" xfId="0" applyFont="1" applyFill="1" applyBorder="1" applyAlignment="1" applyProtection="1">
      <alignment horizontal="right" vertical="center"/>
      <protection/>
    </xf>
    <xf numFmtId="0" fontId="36" fillId="0" borderId="72" xfId="0" applyFont="1" applyFill="1" applyBorder="1" applyAlignment="1" applyProtection="1">
      <alignment horizontal="right" vertical="center"/>
      <protection/>
    </xf>
    <xf numFmtId="0" fontId="36" fillId="28" borderId="15" xfId="0" applyNumberFormat="1" applyFont="1" applyFill="1" applyBorder="1" applyAlignment="1" applyProtection="1">
      <alignment horizontal="center" vertical="center"/>
      <protection/>
    </xf>
    <xf numFmtId="0" fontId="23" fillId="28" borderId="38" xfId="0" applyFont="1" applyFill="1" applyBorder="1" applyAlignment="1" applyProtection="1">
      <alignment horizontal="center" vertical="center"/>
      <protection/>
    </xf>
    <xf numFmtId="0" fontId="23" fillId="28" borderId="0" xfId="0" applyFont="1" applyFill="1" applyBorder="1" applyAlignment="1" applyProtection="1">
      <alignment horizontal="center" vertical="center"/>
      <protection/>
    </xf>
    <xf numFmtId="0" fontId="23" fillId="28" borderId="39" xfId="0" applyFont="1" applyFill="1" applyBorder="1" applyAlignment="1" applyProtection="1">
      <alignment horizontal="center" vertical="center"/>
      <protection/>
    </xf>
    <xf numFmtId="0" fontId="2" fillId="0" borderId="17" xfId="67" applyFont="1" applyFill="1" applyBorder="1" applyAlignment="1" applyProtection="1">
      <alignment horizontal="left" vertical="top"/>
      <protection/>
    </xf>
    <xf numFmtId="0" fontId="30" fillId="0" borderId="42" xfId="66" applyFont="1" applyFill="1" applyBorder="1" applyAlignment="1" applyProtection="1">
      <alignment horizontal="center" vertical="center" wrapText="1"/>
      <protection/>
    </xf>
    <xf numFmtId="0" fontId="30" fillId="0" borderId="21" xfId="66" applyFont="1" applyFill="1" applyBorder="1" applyAlignment="1" applyProtection="1">
      <alignment horizontal="center" vertical="center" wrapText="1"/>
      <protection/>
    </xf>
    <xf numFmtId="0" fontId="22" fillId="0" borderId="18" xfId="66" applyFont="1" applyFill="1" applyBorder="1" applyAlignment="1" applyProtection="1">
      <alignment horizontal="center" vertical="center" wrapText="1"/>
      <protection/>
    </xf>
    <xf numFmtId="0" fontId="22" fillId="0" borderId="14" xfId="66" applyFont="1" applyFill="1" applyBorder="1" applyAlignment="1" applyProtection="1">
      <alignment horizontal="center" vertical="center" wrapText="1"/>
      <protection/>
    </xf>
    <xf numFmtId="1" fontId="22" fillId="0" borderId="18" xfId="66" applyNumberFormat="1" applyFont="1" applyFill="1" applyBorder="1" applyAlignment="1" applyProtection="1">
      <alignment horizontal="center" vertical="center" textRotation="90" wrapText="1"/>
      <protection/>
    </xf>
    <xf numFmtId="1" fontId="22" fillId="0" borderId="14" xfId="66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43" xfId="66" applyFont="1" applyFill="1" applyBorder="1" applyAlignment="1" applyProtection="1">
      <alignment horizontal="center" vertical="center" wrapText="1"/>
      <protection/>
    </xf>
    <xf numFmtId="0" fontId="30" fillId="0" borderId="42" xfId="66" applyFont="1" applyBorder="1" applyAlignment="1" applyProtection="1">
      <alignment horizontal="center" vertical="center" wrapText="1"/>
      <protection/>
    </xf>
    <xf numFmtId="0" fontId="30" fillId="0" borderId="18" xfId="66" applyFont="1" applyBorder="1" applyAlignment="1" applyProtection="1">
      <alignment horizontal="center" vertical="center" wrapText="1"/>
      <protection/>
    </xf>
    <xf numFmtId="0" fontId="30" fillId="0" borderId="21" xfId="66" applyFont="1" applyBorder="1" applyAlignment="1" applyProtection="1">
      <alignment horizontal="center" vertical="center" wrapText="1"/>
      <protection/>
    </xf>
    <xf numFmtId="0" fontId="30" fillId="0" borderId="14" xfId="66" applyFont="1" applyBorder="1" applyAlignment="1" applyProtection="1">
      <alignment horizontal="center" vertical="center" wrapText="1"/>
      <protection/>
    </xf>
    <xf numFmtId="0" fontId="30" fillId="0" borderId="76" xfId="66" applyFont="1" applyBorder="1" applyAlignment="1" applyProtection="1">
      <alignment horizontal="center" vertical="center" wrapText="1"/>
      <protection/>
    </xf>
    <xf numFmtId="0" fontId="30" fillId="0" borderId="13" xfId="66" applyFont="1" applyBorder="1" applyAlignment="1" applyProtection="1">
      <alignment horizontal="center" vertical="center" wrapText="1"/>
      <protection/>
    </xf>
    <xf numFmtId="0" fontId="30" fillId="0" borderId="77" xfId="66" applyFont="1" applyBorder="1" applyAlignment="1" applyProtection="1">
      <alignment horizontal="center" vertical="center" wrapText="1"/>
      <protection/>
    </xf>
    <xf numFmtId="0" fontId="30" fillId="0" borderId="78" xfId="66" applyFont="1" applyBorder="1" applyAlignment="1" applyProtection="1">
      <alignment horizontal="center" vertical="center" wrapText="1"/>
      <protection/>
    </xf>
    <xf numFmtId="0" fontId="30" fillId="0" borderId="0" xfId="66" applyFont="1" applyBorder="1" applyAlignment="1" applyProtection="1">
      <alignment horizontal="center" vertical="center" wrapText="1"/>
      <protection/>
    </xf>
    <xf numFmtId="0" fontId="30" fillId="0" borderId="79" xfId="66" applyFont="1" applyBorder="1" applyAlignment="1" applyProtection="1">
      <alignment horizontal="center" vertical="center" wrapText="1"/>
      <protection/>
    </xf>
    <xf numFmtId="0" fontId="30" fillId="0" borderId="50" xfId="66" applyFont="1" applyBorder="1" applyAlignment="1" applyProtection="1">
      <alignment horizontal="center" vertical="center" wrapText="1"/>
      <protection/>
    </xf>
    <xf numFmtId="0" fontId="30" fillId="0" borderId="37" xfId="66" applyFont="1" applyBorder="1" applyAlignment="1" applyProtection="1">
      <alignment horizontal="center" vertical="center" wrapText="1"/>
      <protection/>
    </xf>
    <xf numFmtId="0" fontId="30" fillId="0" borderId="49" xfId="66" applyFont="1" applyBorder="1" applyAlignment="1" applyProtection="1">
      <alignment horizontal="center" vertical="center" wrapText="1"/>
      <protection/>
    </xf>
    <xf numFmtId="0" fontId="30" fillId="0" borderId="74" xfId="66" applyFont="1" applyBorder="1" applyAlignment="1" applyProtection="1">
      <alignment horizontal="center" vertical="center" wrapText="1"/>
      <protection/>
    </xf>
    <xf numFmtId="0" fontId="30" fillId="0" borderId="39" xfId="66" applyFont="1" applyBorder="1" applyAlignment="1" applyProtection="1">
      <alignment horizontal="center" vertical="center" wrapText="1"/>
      <protection/>
    </xf>
    <xf numFmtId="0" fontId="30" fillId="0" borderId="80" xfId="66" applyFont="1" applyBorder="1" applyAlignment="1" applyProtection="1">
      <alignment horizontal="center" vertical="center" wrapText="1"/>
      <protection/>
    </xf>
    <xf numFmtId="1" fontId="22" fillId="0" borderId="14" xfId="66" applyNumberFormat="1" applyFont="1" applyFill="1" applyBorder="1" applyAlignment="1" applyProtection="1">
      <alignment horizontal="center" vertical="center" wrapText="1"/>
      <protection/>
    </xf>
    <xf numFmtId="1" fontId="22" fillId="0" borderId="23" xfId="66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 applyProtection="1">
      <alignment horizontal="left" vertical="center" wrapText="1"/>
      <protection/>
    </xf>
    <xf numFmtId="1" fontId="23" fillId="0" borderId="14" xfId="66" applyNumberFormat="1" applyFont="1" applyFill="1" applyBorder="1" applyAlignment="1" applyProtection="1">
      <alignment horizontal="center" vertical="center" wrapText="1"/>
      <protection/>
    </xf>
    <xf numFmtId="1" fontId="23" fillId="0" borderId="23" xfId="66" applyNumberFormat="1" applyFont="1" applyFill="1" applyBorder="1" applyAlignment="1" applyProtection="1">
      <alignment horizontal="center" vertical="center" wrapText="1"/>
      <protection/>
    </xf>
    <xf numFmtId="0" fontId="23" fillId="0" borderId="81" xfId="66" applyFont="1" applyFill="1" applyBorder="1" applyAlignment="1" applyProtection="1">
      <alignment horizontal="center" vertical="center" wrapText="1"/>
      <protection/>
    </xf>
    <xf numFmtId="0" fontId="23" fillId="0" borderId="34" xfId="66" applyFont="1" applyFill="1" applyBorder="1" applyAlignment="1" applyProtection="1">
      <alignment horizontal="center" vertical="center" wrapText="1"/>
      <protection/>
    </xf>
    <xf numFmtId="0" fontId="23" fillId="0" borderId="38" xfId="66" applyFont="1" applyFill="1" applyBorder="1" applyAlignment="1" applyProtection="1">
      <alignment horizontal="center" vertical="center" wrapText="1"/>
      <protection/>
    </xf>
    <xf numFmtId="0" fontId="23" fillId="0" borderId="79" xfId="66" applyFont="1" applyFill="1" applyBorder="1" applyAlignment="1" applyProtection="1">
      <alignment horizontal="center" vertical="center" wrapText="1"/>
      <protection/>
    </xf>
    <xf numFmtId="0" fontId="23" fillId="0" borderId="82" xfId="66" applyFont="1" applyFill="1" applyBorder="1" applyAlignment="1" applyProtection="1">
      <alignment horizontal="center" vertical="center" wrapText="1"/>
      <protection/>
    </xf>
    <xf numFmtId="0" fontId="23" fillId="0" borderId="83" xfId="66" applyFont="1" applyFill="1" applyBorder="1" applyAlignment="1" applyProtection="1">
      <alignment horizontal="center" vertical="center" wrapText="1"/>
      <protection/>
    </xf>
    <xf numFmtId="0" fontId="21" fillId="0" borderId="35" xfId="66" applyFont="1" applyFill="1" applyBorder="1" applyAlignment="1" applyProtection="1">
      <alignment horizontal="center" vertical="center" wrapText="1"/>
      <protection locked="0"/>
    </xf>
    <xf numFmtId="0" fontId="21" fillId="0" borderId="33" xfId="66" applyFont="1" applyFill="1" applyBorder="1" applyAlignment="1" applyProtection="1">
      <alignment horizontal="center" vertical="center" wrapText="1"/>
      <protection locked="0"/>
    </xf>
    <xf numFmtId="0" fontId="21" fillId="0" borderId="34" xfId="66" applyFont="1" applyFill="1" applyBorder="1" applyAlignment="1" applyProtection="1">
      <alignment horizontal="center" vertical="center" wrapText="1"/>
      <protection locked="0"/>
    </xf>
    <xf numFmtId="0" fontId="21" fillId="0" borderId="78" xfId="66" applyFont="1" applyFill="1" applyBorder="1" applyAlignment="1" applyProtection="1">
      <alignment horizontal="center" vertical="center" wrapText="1"/>
      <protection locked="0"/>
    </xf>
    <xf numFmtId="0" fontId="21" fillId="0" borderId="0" xfId="66" applyFont="1" applyFill="1" applyBorder="1" applyAlignment="1" applyProtection="1">
      <alignment horizontal="center" vertical="center" wrapText="1"/>
      <protection locked="0"/>
    </xf>
    <xf numFmtId="0" fontId="21" fillId="0" borderId="79" xfId="66" applyFont="1" applyFill="1" applyBorder="1" applyAlignment="1" applyProtection="1">
      <alignment horizontal="center" vertical="center" wrapText="1"/>
      <protection locked="0"/>
    </xf>
    <xf numFmtId="0" fontId="21" fillId="0" borderId="84" xfId="66" applyFont="1" applyFill="1" applyBorder="1" applyAlignment="1" applyProtection="1">
      <alignment horizontal="center" vertical="center" wrapText="1"/>
      <protection locked="0"/>
    </xf>
    <xf numFmtId="0" fontId="21" fillId="0" borderId="17" xfId="66" applyFont="1" applyFill="1" applyBorder="1" applyAlignment="1" applyProtection="1">
      <alignment horizontal="center" vertical="center" wrapText="1"/>
      <protection locked="0"/>
    </xf>
    <xf numFmtId="0" fontId="21" fillId="0" borderId="83" xfId="66" applyFont="1" applyFill="1" applyBorder="1" applyAlignment="1" applyProtection="1">
      <alignment horizontal="center" vertical="center" wrapText="1"/>
      <protection locked="0"/>
    </xf>
    <xf numFmtId="0" fontId="21" fillId="0" borderId="85" xfId="66" applyFont="1" applyFill="1" applyBorder="1" applyAlignment="1" applyProtection="1">
      <alignment horizontal="center" vertical="center" wrapText="1"/>
      <protection locked="0"/>
    </xf>
    <xf numFmtId="0" fontId="21" fillId="0" borderId="39" xfId="66" applyFont="1" applyFill="1" applyBorder="1" applyAlignment="1" applyProtection="1">
      <alignment horizontal="center" vertical="center" wrapText="1"/>
      <protection locked="0"/>
    </xf>
    <xf numFmtId="0" fontId="21" fillId="0" borderId="86" xfId="66" applyFont="1" applyFill="1" applyBorder="1" applyAlignment="1" applyProtection="1">
      <alignment horizontal="center" vertical="center" wrapText="1"/>
      <protection locked="0"/>
    </xf>
    <xf numFmtId="0" fontId="23" fillId="0" borderId="20" xfId="0" applyFont="1" applyFill="1" applyBorder="1" applyAlignment="1" applyProtection="1">
      <alignment horizontal="left" vertical="center" wrapText="1"/>
      <protection/>
    </xf>
    <xf numFmtId="0" fontId="21" fillId="0" borderId="20" xfId="66" applyFont="1" applyFill="1" applyBorder="1" applyAlignment="1" applyProtection="1">
      <alignment horizontal="center" vertical="center"/>
      <protection/>
    </xf>
    <xf numFmtId="0" fontId="21" fillId="0" borderId="31" xfId="66" applyFont="1" applyFill="1" applyBorder="1" applyAlignment="1" applyProtection="1">
      <alignment horizontal="center" vertical="center"/>
      <protection/>
    </xf>
    <xf numFmtId="0" fontId="35" fillId="0" borderId="14" xfId="66" applyFont="1" applyFill="1" applyBorder="1" applyAlignment="1" applyProtection="1">
      <alignment horizontal="center" vertical="center"/>
      <protection/>
    </xf>
    <xf numFmtId="0" fontId="35" fillId="0" borderId="23" xfId="66" applyFont="1" applyFill="1" applyBorder="1" applyAlignment="1" applyProtection="1">
      <alignment horizontal="center" vertical="center"/>
      <protection/>
    </xf>
    <xf numFmtId="0" fontId="29" fillId="0" borderId="17" xfId="66" applyFont="1" applyFill="1" applyBorder="1" applyAlignment="1" applyProtection="1">
      <alignment horizontal="left" vertical="center"/>
      <protection/>
    </xf>
    <xf numFmtId="0" fontId="23" fillId="0" borderId="42" xfId="66" applyFont="1" applyFill="1" applyBorder="1" applyAlignment="1" applyProtection="1">
      <alignment horizontal="center" vertical="center" wrapText="1"/>
      <protection/>
    </xf>
    <xf numFmtId="0" fontId="23" fillId="0" borderId="18" xfId="66" applyFont="1" applyFill="1" applyBorder="1" applyAlignment="1" applyProtection="1">
      <alignment horizontal="center" vertical="center" wrapText="1"/>
      <protection/>
    </xf>
    <xf numFmtId="49" fontId="23" fillId="0" borderId="18" xfId="66" applyNumberFormat="1" applyFont="1" applyFill="1" applyBorder="1" applyAlignment="1" applyProtection="1">
      <alignment horizontal="center" vertical="center" wrapText="1"/>
      <protection/>
    </xf>
    <xf numFmtId="49" fontId="23" fillId="0" borderId="43" xfId="66" applyNumberFormat="1" applyFont="1" applyFill="1" applyBorder="1" applyAlignment="1" applyProtection="1">
      <alignment horizontal="center" vertical="center" wrapText="1"/>
      <protection/>
    </xf>
    <xf numFmtId="0" fontId="23" fillId="0" borderId="21" xfId="66" applyFont="1" applyFill="1" applyBorder="1" applyAlignment="1" applyProtection="1">
      <alignment horizontal="center" vertical="center" wrapText="1"/>
      <protection/>
    </xf>
    <xf numFmtId="0" fontId="23" fillId="0" borderId="14" xfId="66" applyFont="1" applyFill="1" applyBorder="1" applyAlignment="1" applyProtection="1">
      <alignment horizontal="center" vertical="center" wrapText="1"/>
      <protection/>
    </xf>
    <xf numFmtId="1" fontId="35" fillId="0" borderId="14" xfId="66" applyNumberFormat="1" applyFont="1" applyFill="1" applyBorder="1" applyAlignment="1" applyProtection="1">
      <alignment horizontal="center" vertical="center" wrapText="1"/>
      <protection/>
    </xf>
    <xf numFmtId="1" fontId="35" fillId="0" borderId="23" xfId="66" applyNumberFormat="1" applyFont="1" applyFill="1" applyBorder="1" applyAlignment="1" applyProtection="1">
      <alignment horizontal="center" vertical="center" wrapText="1"/>
      <protection/>
    </xf>
    <xf numFmtId="0" fontId="23" fillId="0" borderId="87" xfId="66" applyFont="1" applyFill="1" applyBorder="1" applyAlignment="1" applyProtection="1">
      <alignment horizontal="center" vertical="center" wrapText="1"/>
      <protection/>
    </xf>
    <xf numFmtId="0" fontId="23" fillId="0" borderId="40" xfId="66" applyFont="1" applyFill="1" applyBorder="1" applyAlignment="1" applyProtection="1">
      <alignment horizontal="center" vertical="center" wrapText="1"/>
      <protection/>
    </xf>
    <xf numFmtId="0" fontId="23" fillId="0" borderId="41" xfId="66" applyFont="1" applyFill="1" applyBorder="1" applyAlignment="1" applyProtection="1">
      <alignment horizontal="center" vertical="center" wrapText="1"/>
      <protection/>
    </xf>
    <xf numFmtId="0" fontId="23" fillId="0" borderId="29" xfId="66" applyFont="1" applyFill="1" applyBorder="1" applyAlignment="1" applyProtection="1">
      <alignment horizontal="center" vertical="center" wrapText="1"/>
      <protection/>
    </xf>
    <xf numFmtId="0" fontId="23" fillId="0" borderId="20" xfId="66" applyFont="1" applyFill="1" applyBorder="1" applyAlignment="1" applyProtection="1">
      <alignment horizontal="center" vertical="center" wrapText="1"/>
      <protection/>
    </xf>
    <xf numFmtId="0" fontId="35" fillId="0" borderId="20" xfId="66" applyFont="1" applyFill="1" applyBorder="1" applyAlignment="1" applyProtection="1">
      <alignment horizontal="center" vertical="center"/>
      <protection/>
    </xf>
    <xf numFmtId="0" fontId="35" fillId="0" borderId="31" xfId="66" applyFont="1" applyFill="1" applyBorder="1" applyAlignment="1" applyProtection="1">
      <alignment horizontal="center" vertical="center"/>
      <protection/>
    </xf>
    <xf numFmtId="0" fontId="23" fillId="0" borderId="21" xfId="66" applyFont="1" applyFill="1" applyBorder="1" applyAlignment="1" applyProtection="1">
      <alignment horizontal="center" vertical="center"/>
      <protection/>
    </xf>
    <xf numFmtId="0" fontId="23" fillId="0" borderId="14" xfId="66" applyFont="1" applyFill="1" applyBorder="1" applyAlignment="1" applyProtection="1">
      <alignment horizontal="center" vertical="center"/>
      <protection/>
    </xf>
    <xf numFmtId="206" fontId="35" fillId="0" borderId="14" xfId="66" applyNumberFormat="1" applyFont="1" applyFill="1" applyBorder="1" applyAlignment="1" applyProtection="1">
      <alignment horizontal="center" vertical="center"/>
      <protection/>
    </xf>
    <xf numFmtId="206" fontId="35" fillId="0" borderId="23" xfId="66" applyNumberFormat="1" applyFont="1" applyFill="1" applyBorder="1" applyAlignment="1" applyProtection="1">
      <alignment horizontal="center" vertical="center"/>
      <protection/>
    </xf>
    <xf numFmtId="0" fontId="32" fillId="28" borderId="0" xfId="0" applyFont="1" applyFill="1" applyAlignment="1" applyProtection="1">
      <alignment wrapText="1"/>
      <protection locked="0"/>
    </xf>
    <xf numFmtId="0" fontId="32" fillId="28" borderId="0" xfId="0" applyFont="1" applyFill="1" applyAlignment="1" applyProtection="1">
      <alignment/>
      <protection locked="0"/>
    </xf>
    <xf numFmtId="1" fontId="23" fillId="0" borderId="22" xfId="66" applyNumberFormat="1" applyFont="1" applyFill="1" applyBorder="1" applyAlignment="1" applyProtection="1">
      <alignment horizontal="center" vertical="center" wrapText="1"/>
      <protection/>
    </xf>
    <xf numFmtId="1" fontId="23" fillId="0" borderId="88" xfId="66" applyNumberFormat="1" applyFont="1" applyFill="1" applyBorder="1" applyAlignment="1" applyProtection="1">
      <alignment horizontal="center" vertical="center" wrapText="1"/>
      <protection/>
    </xf>
    <xf numFmtId="49" fontId="25" fillId="0" borderId="0" xfId="67" applyNumberFormat="1" applyFont="1" applyFill="1" applyBorder="1" applyAlignment="1" applyProtection="1">
      <alignment horizontal="left" vertical="top" wrapText="1"/>
      <protection locked="0"/>
    </xf>
    <xf numFmtId="0" fontId="25" fillId="0" borderId="0" xfId="66" applyFont="1" applyFill="1" applyAlignment="1" applyProtection="1">
      <alignment horizontal="center"/>
      <protection locked="0"/>
    </xf>
    <xf numFmtId="0" fontId="35" fillId="0" borderId="0" xfId="0" applyFont="1" applyAlignment="1" applyProtection="1">
      <alignment horizontal="left" vertical="center"/>
      <protection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ід" xfId="39"/>
    <cellStyle name="Ввод " xfId="40"/>
    <cellStyle name="Відсотковий 2" xfId="41"/>
    <cellStyle name="Відсотковий 3" xfId="42"/>
    <cellStyle name="Вывод" xfId="43"/>
    <cellStyle name="Вычисление" xfId="44"/>
    <cellStyle name="Hyperlink" xfId="45"/>
    <cellStyle name="Гіперпосилання 2" xfId="46"/>
    <cellStyle name="Грошовий 2" xfId="47"/>
    <cellStyle name="Currency" xfId="48"/>
    <cellStyle name="Currency [0]" xfId="49"/>
    <cellStyle name="Добре" xfId="50"/>
    <cellStyle name="Заголовок 1" xfId="51"/>
    <cellStyle name="Заголовок 2" xfId="52"/>
    <cellStyle name="Заголовок 3" xfId="53"/>
    <cellStyle name="Заголовок 4" xfId="54"/>
    <cellStyle name="Звичайний 2" xfId="55"/>
    <cellStyle name="Звичайний 3" xfId="56"/>
    <cellStyle name="Звичайний 3 2" xfId="57"/>
    <cellStyle name="Зв'язана клітинка" xfId="58"/>
    <cellStyle name="Итог" xfId="59"/>
    <cellStyle name="Контрольна клітинка" xfId="60"/>
    <cellStyle name="Контрольная ячейка" xfId="61"/>
    <cellStyle name="Назва" xfId="62"/>
    <cellStyle name="Название" xfId="63"/>
    <cellStyle name="Нейтральный" xfId="64"/>
    <cellStyle name="Обычный_b_g_new_spets_07_12_3" xfId="65"/>
    <cellStyle name="Обычный_b_z_05_03v" xfId="66"/>
    <cellStyle name="Обычный_Зразок плану  blank plan_dod1_dfn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ередній" xfId="74"/>
    <cellStyle name="Текст попередження" xfId="75"/>
    <cellStyle name="Текст предупреждения" xfId="76"/>
    <cellStyle name="Comma" xfId="77"/>
    <cellStyle name="Comma [0]" xfId="78"/>
    <cellStyle name="Хороший" xfId="79"/>
  </cellStyles>
  <dxfs count="75">
    <dxf>
      <font>
        <color rgb="FF9C0006"/>
      </font>
      <fill>
        <patternFill>
          <bgColor rgb="FFFFC7CE"/>
        </patternFill>
      </fill>
    </dxf>
    <dxf>
      <font>
        <color rgb="FF007E39"/>
      </font>
      <fill>
        <patternFill>
          <bgColor rgb="FF99FF33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7E39"/>
      </font>
      <fill>
        <patternFill>
          <bgColor rgb="FF99FF33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67</xdr:col>
      <xdr:colOff>419100</xdr:colOff>
      <xdr:row>9</xdr:row>
      <xdr:rowOff>381000</xdr:rowOff>
    </xdr:from>
    <xdr:to>
      <xdr:col>71</xdr:col>
      <xdr:colOff>342900</xdr:colOff>
      <xdr:row>13</xdr:row>
      <xdr:rowOff>171450</xdr:rowOff>
    </xdr:to>
    <xdr:sp>
      <xdr:nvSpPr>
        <xdr:cNvPr id="1" name="Прямоугольник 1"/>
        <xdr:cNvSpPr>
          <a:spLocks/>
        </xdr:cNvSpPr>
      </xdr:nvSpPr>
      <xdr:spPr>
        <a:xfrm>
          <a:off x="21364575" y="4143375"/>
          <a:ext cx="2628900" cy="13525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15</xdr:col>
      <xdr:colOff>0</xdr:colOff>
      <xdr:row>8</xdr:row>
      <xdr:rowOff>190500</xdr:rowOff>
    </xdr:to>
    <xdr:sp>
      <xdr:nvSpPr>
        <xdr:cNvPr id="2" name="Прямоугольник 3"/>
        <xdr:cNvSpPr>
          <a:spLocks/>
        </xdr:cNvSpPr>
      </xdr:nvSpPr>
      <xdr:spPr>
        <a:xfrm>
          <a:off x="9525" y="666750"/>
          <a:ext cx="4133850" cy="28479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ЗАТВЕРДЖУЮ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Ректор 
</a:t>
          </a:r>
          <a:r>
            <a:rPr lang="en-US" cap="none" sz="1600" b="0" i="0" u="none" baseline="0">
              <a:solidFill>
                <a:srgbClr val="000000"/>
              </a:solidFill>
            </a:rPr>
            <a:t>Миколаївського національного університету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імені В. О. Сухомлинського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академік 
</a:t>
          </a:r>
          <a:r>
            <a:rPr lang="en-US" cap="none" sz="1600" b="0" i="0" u="none" baseline="0">
              <a:solidFill>
                <a:srgbClr val="000000"/>
              </a:solidFill>
            </a:rPr>
            <a:t>НАПН України _____________  В. Д. Будак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Протокол вченої ради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№____ від _"_____________ 2021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 р.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BOTA\&#1053;&#1072;&#1074;&#1095;_&#1087;&#1083;&#1072;&#1085;&#1080;\_MON_plany\geograf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_040105(гм)д (2)"/>
      <sheetName val="6_040105(гм)д"/>
      <sheetName val="6.020107(т)з"/>
      <sheetName val="6_020107(т)д&amp;"/>
      <sheetName val="6.080101(гд)з"/>
      <sheetName val="6_080101(геод)д&amp;"/>
      <sheetName val="6.040104(ггр)з"/>
      <sheetName val="6_040104(ггр)д&amp;"/>
      <sheetName val="спеціалізації"/>
      <sheetName val="Аркуш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BO25"/>
  <sheetViews>
    <sheetView tabSelected="1" zoomScale="60" zoomScaleNormal="60" zoomScalePageLayoutView="0" workbookViewId="0" topLeftCell="A4">
      <selection activeCell="X32" sqref="X32"/>
    </sheetView>
  </sheetViews>
  <sheetFormatPr defaultColWidth="9.00390625" defaultRowHeight="12.75"/>
  <cols>
    <col min="1" max="59" width="3.625" style="45" customWidth="1"/>
    <col min="60" max="67" width="7.625" style="45" customWidth="1"/>
    <col min="68" max="16384" width="8.875" style="45" customWidth="1"/>
  </cols>
  <sheetData>
    <row r="2" spans="1:67" ht="39.75" customHeight="1">
      <c r="A2" s="280" t="s">
        <v>85</v>
      </c>
      <c r="B2" s="280"/>
      <c r="C2" s="280"/>
      <c r="D2" s="280"/>
      <c r="E2" s="280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  <c r="AU2" s="281"/>
      <c r="AV2" s="281"/>
      <c r="AW2" s="281"/>
      <c r="AX2" s="281"/>
      <c r="AY2" s="281"/>
      <c r="AZ2" s="281"/>
      <c r="BA2" s="281"/>
      <c r="BB2" s="281"/>
      <c r="BC2" s="281"/>
      <c r="BD2" s="281"/>
      <c r="BE2" s="281"/>
      <c r="BF2" s="281"/>
      <c r="BG2" s="281"/>
      <c r="BH2" s="281"/>
      <c r="BI2" s="281"/>
      <c r="BJ2" s="281"/>
      <c r="BK2" s="281"/>
      <c r="BL2" s="281"/>
      <c r="BM2" s="281"/>
      <c r="BN2" s="281"/>
      <c r="BO2" s="281"/>
    </row>
    <row r="3" spans="1:67" ht="39.75" customHeight="1">
      <c r="A3" s="280" t="s">
        <v>84</v>
      </c>
      <c r="B3" s="280"/>
      <c r="C3" s="280"/>
      <c r="D3" s="280"/>
      <c r="E3" s="280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1"/>
      <c r="AO3" s="281"/>
      <c r="AP3" s="281"/>
      <c r="AQ3" s="281"/>
      <c r="AR3" s="281"/>
      <c r="AS3" s="281"/>
      <c r="AT3" s="281"/>
      <c r="AU3" s="281"/>
      <c r="AV3" s="281"/>
      <c r="AW3" s="281"/>
      <c r="AX3" s="281"/>
      <c r="AY3" s="281"/>
      <c r="AZ3" s="281"/>
      <c r="BA3" s="281"/>
      <c r="BB3" s="281"/>
      <c r="BC3" s="281"/>
      <c r="BD3" s="281"/>
      <c r="BE3" s="281"/>
      <c r="BF3" s="281"/>
      <c r="BG3" s="281"/>
      <c r="BH3" s="281"/>
      <c r="BI3" s="281"/>
      <c r="BJ3" s="281"/>
      <c r="BK3" s="281"/>
      <c r="BL3" s="281"/>
      <c r="BM3" s="281"/>
      <c r="BN3" s="281"/>
      <c r="BO3" s="281"/>
    </row>
    <row r="4" spans="1:67" s="46" customFormat="1" ht="60" customHeight="1">
      <c r="A4" s="277" t="s">
        <v>17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7"/>
      <c r="AO4" s="277"/>
      <c r="AP4" s="277"/>
      <c r="AQ4" s="277"/>
      <c r="AR4" s="277"/>
      <c r="AS4" s="277"/>
      <c r="AT4" s="277"/>
      <c r="AU4" s="277"/>
      <c r="AV4" s="277"/>
      <c r="AW4" s="277"/>
      <c r="AX4" s="277"/>
      <c r="AY4" s="277"/>
      <c r="AZ4" s="277"/>
      <c r="BA4" s="277"/>
      <c r="BB4" s="277"/>
      <c r="BC4" s="277"/>
      <c r="BD4" s="277"/>
      <c r="BE4" s="277"/>
      <c r="BF4" s="277"/>
      <c r="BG4" s="277"/>
      <c r="BH4" s="277"/>
      <c r="BI4" s="277"/>
      <c r="BJ4" s="277"/>
      <c r="BK4" s="277"/>
      <c r="BL4" s="277"/>
      <c r="BM4" s="277"/>
      <c r="BN4" s="277"/>
      <c r="BO4" s="277"/>
    </row>
    <row r="5" spans="1:67" s="46" customFormat="1" ht="30" customHeight="1">
      <c r="A5" s="278" t="s">
        <v>92</v>
      </c>
      <c r="B5" s="278"/>
      <c r="C5" s="278"/>
      <c r="D5" s="278"/>
      <c r="E5" s="278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P5" s="279"/>
      <c r="AQ5" s="279"/>
      <c r="AR5" s="279"/>
      <c r="AS5" s="279"/>
      <c r="AT5" s="279"/>
      <c r="AU5" s="279"/>
      <c r="AV5" s="279"/>
      <c r="AW5" s="279"/>
      <c r="AX5" s="279"/>
      <c r="AY5" s="279"/>
      <c r="AZ5" s="279"/>
      <c r="BA5" s="279"/>
      <c r="BB5" s="279"/>
      <c r="BC5" s="279"/>
      <c r="BD5" s="279"/>
      <c r="BE5" s="279"/>
      <c r="BF5" s="279"/>
      <c r="BG5" s="279"/>
      <c r="BH5" s="279"/>
      <c r="BI5" s="279"/>
      <c r="BJ5" s="279"/>
      <c r="BK5" s="279"/>
      <c r="BL5" s="279"/>
      <c r="BM5" s="279"/>
      <c r="BN5" s="279"/>
      <c r="BO5" s="279"/>
    </row>
    <row r="6" s="46" customFormat="1" ht="19.5" customHeight="1"/>
    <row r="7" spans="1:67" s="46" customFormat="1" ht="30" customHeight="1">
      <c r="A7" s="87" t="s">
        <v>197</v>
      </c>
      <c r="B7" s="87"/>
      <c r="C7" s="87"/>
      <c r="D7" s="87"/>
      <c r="E7" s="87"/>
      <c r="W7" s="271" t="s">
        <v>86</v>
      </c>
      <c r="X7" s="271"/>
      <c r="Y7" s="271"/>
      <c r="Z7" s="271"/>
      <c r="AA7" s="271"/>
      <c r="AB7" s="271"/>
      <c r="AC7" s="271"/>
      <c r="AD7" s="271"/>
      <c r="AE7" s="271"/>
      <c r="AF7" s="275" t="s">
        <v>106</v>
      </c>
      <c r="AG7" s="275"/>
      <c r="AH7" s="275"/>
      <c r="AI7" s="275"/>
      <c r="AJ7" s="275"/>
      <c r="AK7" s="275"/>
      <c r="AL7" s="275"/>
      <c r="AM7" s="275"/>
      <c r="AN7" s="275"/>
      <c r="AO7" s="275"/>
      <c r="AP7" s="275"/>
      <c r="AQ7" s="275"/>
      <c r="AR7" s="275"/>
      <c r="AS7" s="275"/>
      <c r="AT7" s="275"/>
      <c r="AU7" s="275"/>
      <c r="AV7" s="275"/>
      <c r="AW7" s="275"/>
      <c r="AX7" s="275"/>
      <c r="AY7" s="275"/>
      <c r="BB7" s="271" t="s">
        <v>16</v>
      </c>
      <c r="BC7" s="271"/>
      <c r="BD7" s="271"/>
      <c r="BE7" s="271"/>
      <c r="BF7" s="271"/>
      <c r="BG7" s="271"/>
      <c r="BH7" s="271"/>
      <c r="BI7" s="271"/>
      <c r="BJ7" s="275" t="s">
        <v>111</v>
      </c>
      <c r="BK7" s="275"/>
      <c r="BL7" s="275"/>
      <c r="BM7" s="275"/>
      <c r="BN7" s="275"/>
      <c r="BO7" s="275"/>
    </row>
    <row r="8" spans="1:67" s="46" customFormat="1" ht="30" customHeight="1">
      <c r="A8" s="88" t="s">
        <v>198</v>
      </c>
      <c r="B8" s="88"/>
      <c r="C8" s="88"/>
      <c r="D8" s="88"/>
      <c r="E8" s="88"/>
      <c r="W8" s="271" t="s">
        <v>87</v>
      </c>
      <c r="X8" s="271"/>
      <c r="Y8" s="271"/>
      <c r="Z8" s="271"/>
      <c r="AA8" s="271"/>
      <c r="AB8" s="271"/>
      <c r="AC8" s="271"/>
      <c r="AD8" s="271"/>
      <c r="AE8" s="271"/>
      <c r="AF8" s="275" t="s">
        <v>187</v>
      </c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5"/>
      <c r="AW8" s="275"/>
      <c r="AX8" s="275"/>
      <c r="AY8" s="275"/>
      <c r="AZ8" s="102"/>
      <c r="BA8" s="102"/>
      <c r="BB8" s="272" t="s">
        <v>91</v>
      </c>
      <c r="BC8" s="272"/>
      <c r="BD8" s="272"/>
      <c r="BE8" s="272"/>
      <c r="BF8" s="272"/>
      <c r="BG8" s="272"/>
      <c r="BH8" s="272"/>
      <c r="BI8" s="272"/>
      <c r="BJ8" s="276" t="s">
        <v>107</v>
      </c>
      <c r="BK8" s="276"/>
      <c r="BL8" s="276"/>
      <c r="BM8" s="276"/>
      <c r="BN8" s="276"/>
      <c r="BO8" s="276"/>
    </row>
    <row r="9" spans="1:67" s="46" customFormat="1" ht="34.5" customHeight="1">
      <c r="A9" s="88"/>
      <c r="B9" s="88"/>
      <c r="C9" s="88"/>
      <c r="D9" s="88"/>
      <c r="E9" s="88"/>
      <c r="W9" s="270" t="s">
        <v>151</v>
      </c>
      <c r="X9" s="271"/>
      <c r="Y9" s="271"/>
      <c r="Z9" s="271"/>
      <c r="AA9" s="271"/>
      <c r="AB9" s="271"/>
      <c r="AC9" s="271"/>
      <c r="AD9" s="271"/>
      <c r="AE9" s="271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102"/>
      <c r="BA9" s="102"/>
      <c r="BB9" s="272" t="s">
        <v>89</v>
      </c>
      <c r="BC9" s="272"/>
      <c r="BD9" s="272"/>
      <c r="BE9" s="272"/>
      <c r="BF9" s="272"/>
      <c r="BG9" s="272"/>
      <c r="BH9" s="272"/>
      <c r="BI9" s="272"/>
      <c r="BJ9" s="276" t="s">
        <v>108</v>
      </c>
      <c r="BK9" s="276"/>
      <c r="BL9" s="276"/>
      <c r="BM9" s="276"/>
      <c r="BN9" s="276"/>
      <c r="BO9" s="276"/>
    </row>
    <row r="10" spans="1:67" s="46" customFormat="1" ht="30" customHeight="1">
      <c r="A10" s="88"/>
      <c r="B10" s="88"/>
      <c r="C10" s="88"/>
      <c r="D10" s="88"/>
      <c r="E10" s="88"/>
      <c r="W10" s="271" t="s">
        <v>88</v>
      </c>
      <c r="X10" s="271"/>
      <c r="Y10" s="271"/>
      <c r="Z10" s="271"/>
      <c r="AA10" s="271"/>
      <c r="AB10" s="271"/>
      <c r="AC10" s="271"/>
      <c r="AD10" s="271"/>
      <c r="AE10" s="271"/>
      <c r="AF10" s="276" t="s">
        <v>196</v>
      </c>
      <c r="AG10" s="276"/>
      <c r="AH10" s="276"/>
      <c r="AI10" s="276"/>
      <c r="AJ10" s="276"/>
      <c r="AK10" s="276"/>
      <c r="AL10" s="276"/>
      <c r="AM10" s="276"/>
      <c r="AN10" s="276"/>
      <c r="AO10" s="276"/>
      <c r="AP10" s="276"/>
      <c r="AQ10" s="276"/>
      <c r="AR10" s="276"/>
      <c r="AS10" s="276"/>
      <c r="AT10" s="276"/>
      <c r="AU10" s="276"/>
      <c r="AV10" s="276"/>
      <c r="AW10" s="276"/>
      <c r="AX10" s="276"/>
      <c r="AY10" s="276"/>
      <c r="AZ10" s="102"/>
      <c r="BA10" s="102"/>
      <c r="BB10" s="272" t="s">
        <v>90</v>
      </c>
      <c r="BC10" s="272"/>
      <c r="BD10" s="272"/>
      <c r="BE10" s="272"/>
      <c r="BF10" s="272"/>
      <c r="BG10" s="272"/>
      <c r="BH10" s="272"/>
      <c r="BI10" s="272"/>
      <c r="BJ10" s="276" t="s">
        <v>109</v>
      </c>
      <c r="BK10" s="276"/>
      <c r="BL10" s="276"/>
      <c r="BM10" s="276"/>
      <c r="BN10" s="276"/>
      <c r="BO10" s="276"/>
    </row>
    <row r="11" spans="1:67" s="46" customFormat="1" ht="43.5" customHeight="1">
      <c r="A11" s="88"/>
      <c r="B11" s="88"/>
      <c r="C11" s="88"/>
      <c r="D11" s="88"/>
      <c r="E11" s="88"/>
      <c r="W11" s="274" t="s">
        <v>150</v>
      </c>
      <c r="X11" s="274"/>
      <c r="Y11" s="274"/>
      <c r="Z11" s="274"/>
      <c r="AA11" s="274"/>
      <c r="AB11" s="274"/>
      <c r="AC11" s="274"/>
      <c r="AD11" s="274"/>
      <c r="AE11" s="274"/>
      <c r="AF11" s="269" t="s">
        <v>199</v>
      </c>
      <c r="AG11" s="275"/>
      <c r="AH11" s="275"/>
      <c r="AI11" s="275"/>
      <c r="AJ11" s="275"/>
      <c r="AK11" s="275"/>
      <c r="AL11" s="275"/>
      <c r="AM11" s="275"/>
      <c r="AN11" s="275"/>
      <c r="AO11" s="275"/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5"/>
      <c r="BB11" s="275"/>
      <c r="BC11" s="275"/>
      <c r="BD11" s="275"/>
      <c r="BE11" s="275"/>
      <c r="BF11" s="275"/>
      <c r="BG11" s="275"/>
      <c r="BH11" s="275"/>
      <c r="BI11" s="275"/>
      <c r="BJ11" s="275"/>
      <c r="BK11" s="275"/>
      <c r="BL11" s="275"/>
      <c r="BM11" s="275"/>
      <c r="BN11" s="275"/>
      <c r="BO11" s="275"/>
    </row>
    <row r="12" spans="23:67" ht="30" customHeight="1">
      <c r="W12" s="47"/>
      <c r="X12" s="47"/>
      <c r="Y12" s="47"/>
      <c r="Z12" s="47"/>
      <c r="AA12" s="47"/>
      <c r="AB12" s="47"/>
      <c r="AC12" s="47"/>
      <c r="AD12" s="47"/>
      <c r="AE12" s="47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BB12" s="48"/>
      <c r="BC12" s="48"/>
      <c r="BD12" s="48"/>
      <c r="BE12" s="48"/>
      <c r="BF12" s="48"/>
      <c r="BG12" s="48"/>
      <c r="BH12" s="48"/>
      <c r="BI12" s="48"/>
      <c r="BJ12" s="22"/>
      <c r="BK12" s="22"/>
      <c r="BL12" s="22"/>
      <c r="BM12" s="22"/>
      <c r="BN12" s="22"/>
      <c r="BO12" s="22"/>
    </row>
    <row r="13" spans="23:67" ht="19.5" customHeight="1">
      <c r="W13" s="49"/>
      <c r="X13" s="49"/>
      <c r="Y13" s="49"/>
      <c r="Z13" s="49"/>
      <c r="AA13" s="49"/>
      <c r="AB13" s="49"/>
      <c r="AC13" s="49"/>
      <c r="AD13" s="49"/>
      <c r="AE13" s="49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BB13" s="51"/>
      <c r="BC13" s="51"/>
      <c r="BD13" s="51"/>
      <c r="BE13" s="51"/>
      <c r="BF13" s="51"/>
      <c r="BG13" s="51"/>
      <c r="BH13" s="51"/>
      <c r="BI13" s="51"/>
      <c r="BJ13" s="52"/>
      <c r="BK13" s="52"/>
      <c r="BL13" s="52"/>
      <c r="BM13" s="52"/>
      <c r="BN13" s="52"/>
      <c r="BO13" s="52"/>
    </row>
    <row r="14" spans="1:67" ht="30" customHeight="1">
      <c r="A14" s="273" t="s">
        <v>18</v>
      </c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3"/>
      <c r="AU14" s="273"/>
      <c r="AV14" s="273"/>
      <c r="AW14" s="273"/>
      <c r="AX14" s="273"/>
      <c r="AY14" s="273"/>
      <c r="AZ14" s="273"/>
      <c r="BA14" s="273"/>
      <c r="BB14" s="273"/>
      <c r="BC14" s="273"/>
      <c r="BD14" s="273"/>
      <c r="BE14" s="273"/>
      <c r="BG14" s="282" t="s">
        <v>19</v>
      </c>
      <c r="BH14" s="282"/>
      <c r="BI14" s="282"/>
      <c r="BJ14" s="282"/>
      <c r="BK14" s="282"/>
      <c r="BL14" s="282"/>
      <c r="BM14" s="282"/>
      <c r="BN14" s="282"/>
      <c r="BO14" s="282"/>
    </row>
    <row r="15" spans="1:67" ht="13.5" thickBo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G15" s="9"/>
      <c r="BH15" s="9"/>
      <c r="BI15" s="9"/>
      <c r="BJ15" s="9"/>
      <c r="BK15" s="9"/>
      <c r="BL15" s="9"/>
      <c r="BM15" s="9"/>
      <c r="BN15" s="9"/>
      <c r="BO15" s="9"/>
    </row>
    <row r="16" spans="1:63" ht="24.75" customHeight="1">
      <c r="A16" s="267" t="s">
        <v>20</v>
      </c>
      <c r="B16" s="264" t="s">
        <v>21</v>
      </c>
      <c r="C16" s="265"/>
      <c r="D16" s="265"/>
      <c r="E16" s="266"/>
      <c r="F16" s="264" t="s">
        <v>22</v>
      </c>
      <c r="G16" s="265"/>
      <c r="H16" s="265"/>
      <c r="I16" s="265"/>
      <c r="J16" s="266"/>
      <c r="K16" s="264" t="s">
        <v>23</v>
      </c>
      <c r="L16" s="265"/>
      <c r="M16" s="265"/>
      <c r="N16" s="266"/>
      <c r="O16" s="264" t="s">
        <v>24</v>
      </c>
      <c r="P16" s="265"/>
      <c r="Q16" s="265"/>
      <c r="R16" s="265"/>
      <c r="S16" s="266"/>
      <c r="T16" s="264" t="s">
        <v>25</v>
      </c>
      <c r="U16" s="265"/>
      <c r="V16" s="265"/>
      <c r="W16" s="266"/>
      <c r="X16" s="264" t="s">
        <v>26</v>
      </c>
      <c r="Y16" s="265"/>
      <c r="Z16" s="265"/>
      <c r="AA16" s="266"/>
      <c r="AB16" s="264" t="s">
        <v>27</v>
      </c>
      <c r="AC16" s="265"/>
      <c r="AD16" s="265"/>
      <c r="AE16" s="266"/>
      <c r="AF16" s="264" t="s">
        <v>28</v>
      </c>
      <c r="AG16" s="265"/>
      <c r="AH16" s="265"/>
      <c r="AI16" s="265"/>
      <c r="AJ16" s="266"/>
      <c r="AK16" s="264" t="s">
        <v>29</v>
      </c>
      <c r="AL16" s="265"/>
      <c r="AM16" s="265"/>
      <c r="AN16" s="266"/>
      <c r="AO16" s="264" t="s">
        <v>30</v>
      </c>
      <c r="AP16" s="265"/>
      <c r="AQ16" s="265"/>
      <c r="AR16" s="266"/>
      <c r="AS16" s="264" t="s">
        <v>31</v>
      </c>
      <c r="AT16" s="265"/>
      <c r="AU16" s="265"/>
      <c r="AV16" s="265"/>
      <c r="AW16" s="266"/>
      <c r="AX16" s="264" t="s">
        <v>32</v>
      </c>
      <c r="AY16" s="265"/>
      <c r="AZ16" s="265"/>
      <c r="BA16" s="266"/>
      <c r="BB16" s="204"/>
      <c r="BC16" s="267" t="s">
        <v>20</v>
      </c>
      <c r="BD16" s="262" t="s">
        <v>33</v>
      </c>
      <c r="BE16" s="256" t="s">
        <v>78</v>
      </c>
      <c r="BF16" s="256" t="s">
        <v>79</v>
      </c>
      <c r="BG16" s="256" t="s">
        <v>80</v>
      </c>
      <c r="BH16" s="256" t="s">
        <v>81</v>
      </c>
      <c r="BI16" s="256" t="s">
        <v>82</v>
      </c>
      <c r="BJ16" s="256" t="s">
        <v>35</v>
      </c>
      <c r="BK16" s="258" t="s">
        <v>0</v>
      </c>
    </row>
    <row r="17" spans="1:63" ht="24.75" customHeight="1" thickBot="1">
      <c r="A17" s="268"/>
      <c r="B17" s="205">
        <v>1</v>
      </c>
      <c r="C17" s="206">
        <v>2</v>
      </c>
      <c r="D17" s="206">
        <v>3</v>
      </c>
      <c r="E17" s="207">
        <v>4</v>
      </c>
      <c r="F17" s="205">
        <v>5</v>
      </c>
      <c r="G17" s="206">
        <v>6</v>
      </c>
      <c r="H17" s="206">
        <v>7</v>
      </c>
      <c r="I17" s="206">
        <v>8</v>
      </c>
      <c r="J17" s="206">
        <v>9</v>
      </c>
      <c r="K17" s="205">
        <v>10</v>
      </c>
      <c r="L17" s="206">
        <v>11</v>
      </c>
      <c r="M17" s="206">
        <v>12</v>
      </c>
      <c r="N17" s="207">
        <v>13</v>
      </c>
      <c r="O17" s="205">
        <v>14</v>
      </c>
      <c r="P17" s="206">
        <v>15</v>
      </c>
      <c r="Q17" s="206">
        <v>16</v>
      </c>
      <c r="R17" s="208">
        <v>17</v>
      </c>
      <c r="S17" s="207">
        <v>18</v>
      </c>
      <c r="T17" s="205">
        <v>19</v>
      </c>
      <c r="U17" s="206">
        <v>20</v>
      </c>
      <c r="V17" s="206">
        <v>21</v>
      </c>
      <c r="W17" s="206">
        <v>22</v>
      </c>
      <c r="X17" s="205">
        <v>23</v>
      </c>
      <c r="Y17" s="206">
        <v>24</v>
      </c>
      <c r="Z17" s="206">
        <v>25</v>
      </c>
      <c r="AA17" s="207">
        <v>26</v>
      </c>
      <c r="AB17" s="205">
        <v>27</v>
      </c>
      <c r="AC17" s="206">
        <v>28</v>
      </c>
      <c r="AD17" s="206">
        <v>29</v>
      </c>
      <c r="AE17" s="205">
        <v>30</v>
      </c>
      <c r="AF17" s="206">
        <v>31</v>
      </c>
      <c r="AG17" s="206">
        <v>32</v>
      </c>
      <c r="AH17" s="206">
        <v>33</v>
      </c>
      <c r="AI17" s="207">
        <v>34</v>
      </c>
      <c r="AJ17" s="205">
        <v>35</v>
      </c>
      <c r="AK17" s="206">
        <v>36</v>
      </c>
      <c r="AL17" s="206">
        <v>37</v>
      </c>
      <c r="AM17" s="207">
        <v>38</v>
      </c>
      <c r="AN17" s="205">
        <v>39</v>
      </c>
      <c r="AO17" s="206">
        <v>40</v>
      </c>
      <c r="AP17" s="206">
        <v>41</v>
      </c>
      <c r="AQ17" s="206">
        <v>42</v>
      </c>
      <c r="AR17" s="207">
        <v>43</v>
      </c>
      <c r="AS17" s="205">
        <v>44</v>
      </c>
      <c r="AT17" s="206">
        <v>45</v>
      </c>
      <c r="AU17" s="206">
        <v>46</v>
      </c>
      <c r="AV17" s="208">
        <v>47</v>
      </c>
      <c r="AW17" s="207">
        <v>48</v>
      </c>
      <c r="AX17" s="205">
        <v>49</v>
      </c>
      <c r="AY17" s="206">
        <v>50</v>
      </c>
      <c r="AZ17" s="206">
        <v>51</v>
      </c>
      <c r="BA17" s="207">
        <v>52</v>
      </c>
      <c r="BB17" s="209"/>
      <c r="BC17" s="268"/>
      <c r="BD17" s="263"/>
      <c r="BE17" s="257"/>
      <c r="BF17" s="257"/>
      <c r="BG17" s="257"/>
      <c r="BH17" s="257"/>
      <c r="BI17" s="257"/>
      <c r="BJ17" s="257"/>
      <c r="BK17" s="259"/>
    </row>
    <row r="18" spans="1:63" ht="19.5" customHeight="1" thickBot="1">
      <c r="A18" s="210" t="s">
        <v>36</v>
      </c>
      <c r="B18" s="211"/>
      <c r="C18" s="212"/>
      <c r="D18" s="212"/>
      <c r="E18" s="213"/>
      <c r="F18" s="211"/>
      <c r="G18" s="214"/>
      <c r="H18" s="214"/>
      <c r="I18" s="214"/>
      <c r="J18" s="214"/>
      <c r="K18" s="215"/>
      <c r="L18" s="214"/>
      <c r="M18" s="214"/>
      <c r="N18" s="216"/>
      <c r="O18" s="215"/>
      <c r="P18" s="214"/>
      <c r="Q18" s="112" t="s">
        <v>40</v>
      </c>
      <c r="R18" s="217" t="s">
        <v>41</v>
      </c>
      <c r="S18" s="108" t="s">
        <v>41</v>
      </c>
      <c r="T18" s="109" t="s">
        <v>41</v>
      </c>
      <c r="U18" s="107" t="s">
        <v>41</v>
      </c>
      <c r="V18" s="108" t="s">
        <v>41</v>
      </c>
      <c r="W18" s="108" t="s">
        <v>41</v>
      </c>
      <c r="X18" s="107"/>
      <c r="Y18" s="111"/>
      <c r="Z18" s="111"/>
      <c r="AA18" s="216"/>
      <c r="AB18" s="215"/>
      <c r="AC18" s="214"/>
      <c r="AD18" s="214"/>
      <c r="AE18" s="216"/>
      <c r="AF18" s="215"/>
      <c r="AG18" s="110"/>
      <c r="AH18" s="111"/>
      <c r="AI18" s="214"/>
      <c r="AJ18" s="216"/>
      <c r="AK18" s="215"/>
      <c r="AL18" s="214"/>
      <c r="AM18" s="214"/>
      <c r="AN18" s="216"/>
      <c r="AO18" s="218"/>
      <c r="AP18" s="214"/>
      <c r="AQ18" s="214"/>
      <c r="AR18" s="211" t="s">
        <v>40</v>
      </c>
      <c r="AS18" s="213" t="s">
        <v>41</v>
      </c>
      <c r="AT18" s="211" t="s">
        <v>41</v>
      </c>
      <c r="AU18" s="212" t="s">
        <v>41</v>
      </c>
      <c r="AV18" s="212" t="s">
        <v>41</v>
      </c>
      <c r="AW18" s="212" t="s">
        <v>41</v>
      </c>
      <c r="AX18" s="213" t="s">
        <v>41</v>
      </c>
      <c r="AY18" s="211" t="s">
        <v>41</v>
      </c>
      <c r="AZ18" s="212" t="s">
        <v>41</v>
      </c>
      <c r="BA18" s="212" t="s">
        <v>41</v>
      </c>
      <c r="BB18" s="219"/>
      <c r="BC18" s="220" t="s">
        <v>36</v>
      </c>
      <c r="BD18" s="221">
        <v>30</v>
      </c>
      <c r="BE18" s="222">
        <f>COUNTIF(B18:BA18,"С")</f>
        <v>2</v>
      </c>
      <c r="BF18" s="222">
        <f>COUNTIF(B18:BA18,"А")</f>
        <v>0</v>
      </c>
      <c r="BG18" s="222">
        <f>COUNTIF(B18:BA18,"Н")</f>
        <v>0</v>
      </c>
      <c r="BH18" s="222">
        <f>COUNTIF(B18:BA18,"П")</f>
        <v>0</v>
      </c>
      <c r="BI18" s="222">
        <f>COUNTIF(B18:BA18,"Д")</f>
        <v>0</v>
      </c>
      <c r="BJ18" s="222">
        <v>16</v>
      </c>
      <c r="BK18" s="223">
        <f>SUM(BD18:BJ18)</f>
        <v>48</v>
      </c>
    </row>
    <row r="19" spans="1:63" ht="19.5" customHeight="1">
      <c r="A19" s="224" t="s">
        <v>37</v>
      </c>
      <c r="B19" s="225"/>
      <c r="C19" s="226"/>
      <c r="D19" s="226"/>
      <c r="E19" s="227"/>
      <c r="F19" s="225"/>
      <c r="G19" s="226"/>
      <c r="H19" s="226"/>
      <c r="I19" s="226"/>
      <c r="J19" s="226"/>
      <c r="K19" s="225"/>
      <c r="L19" s="226" t="s">
        <v>42</v>
      </c>
      <c r="M19" s="226" t="s">
        <v>42</v>
      </c>
      <c r="N19" s="227"/>
      <c r="O19" s="225"/>
      <c r="P19" s="226"/>
      <c r="Q19" s="226"/>
      <c r="R19" s="228" t="s">
        <v>40</v>
      </c>
      <c r="S19" s="227" t="s">
        <v>40</v>
      </c>
      <c r="T19" s="226" t="s">
        <v>41</v>
      </c>
      <c r="U19" s="226" t="s">
        <v>41</v>
      </c>
      <c r="V19" s="227" t="s">
        <v>41</v>
      </c>
      <c r="W19" s="225" t="s">
        <v>41</v>
      </c>
      <c r="X19" s="225" t="s">
        <v>41</v>
      </c>
      <c r="Y19" s="226" t="s">
        <v>41</v>
      </c>
      <c r="Z19" s="226"/>
      <c r="AA19" s="227"/>
      <c r="AB19" s="225"/>
      <c r="AC19" s="226"/>
      <c r="AD19" s="226"/>
      <c r="AE19" s="225"/>
      <c r="AF19" s="226"/>
      <c r="AG19" s="225"/>
      <c r="AH19" s="226" t="s">
        <v>42</v>
      </c>
      <c r="AI19" s="227" t="s">
        <v>42</v>
      </c>
      <c r="AJ19" s="225"/>
      <c r="AK19" s="226"/>
      <c r="AL19" s="226"/>
      <c r="AM19" s="227"/>
      <c r="AN19" s="225"/>
      <c r="AO19" s="225"/>
      <c r="AP19" s="226" t="s">
        <v>40</v>
      </c>
      <c r="AQ19" s="226" t="s">
        <v>40</v>
      </c>
      <c r="AR19" s="226" t="s">
        <v>40</v>
      </c>
      <c r="AS19" s="227" t="s">
        <v>41</v>
      </c>
      <c r="AT19" s="225" t="s">
        <v>41</v>
      </c>
      <c r="AU19" s="226" t="s">
        <v>41</v>
      </c>
      <c r="AV19" s="226" t="s">
        <v>41</v>
      </c>
      <c r="AW19" s="226" t="s">
        <v>41</v>
      </c>
      <c r="AX19" s="227" t="s">
        <v>41</v>
      </c>
      <c r="AY19" s="225" t="s">
        <v>41</v>
      </c>
      <c r="AZ19" s="226" t="s">
        <v>41</v>
      </c>
      <c r="BA19" s="226" t="s">
        <v>41</v>
      </c>
      <c r="BB19" s="219"/>
      <c r="BC19" s="229" t="s">
        <v>37</v>
      </c>
      <c r="BD19" s="230">
        <f>COUNTBLANK(B19:BA19)</f>
        <v>28</v>
      </c>
      <c r="BE19" s="231">
        <f>COUNTIF(B19:BA19,"С")</f>
        <v>5</v>
      </c>
      <c r="BF19" s="231">
        <f>COUNTIF(B19:BA19,"А")</f>
        <v>0</v>
      </c>
      <c r="BG19" s="231">
        <f>COUNTIF(B19:BA19,"Н")</f>
        <v>4</v>
      </c>
      <c r="BH19" s="231">
        <f>COUNTIF(B19:BA19,"П")</f>
        <v>0</v>
      </c>
      <c r="BI19" s="231">
        <f>COUNTIF(B19:BA19,"Д")</f>
        <v>0</v>
      </c>
      <c r="BJ19" s="231">
        <f>COUNTIF(B19:BA19,"К")</f>
        <v>15</v>
      </c>
      <c r="BK19" s="232">
        <f>SUM(BD19:BJ19)</f>
        <v>52</v>
      </c>
    </row>
    <row r="20" spans="1:63" ht="19.5" customHeight="1">
      <c r="A20" s="224" t="s">
        <v>38</v>
      </c>
      <c r="B20" s="225"/>
      <c r="C20" s="226"/>
      <c r="D20" s="226"/>
      <c r="E20" s="227"/>
      <c r="F20" s="225"/>
      <c r="G20" s="226"/>
      <c r="H20" s="226"/>
      <c r="I20" s="226"/>
      <c r="J20" s="226"/>
      <c r="K20" s="225"/>
      <c r="L20" s="226" t="s">
        <v>42</v>
      </c>
      <c r="M20" s="226" t="s">
        <v>42</v>
      </c>
      <c r="N20" s="227"/>
      <c r="O20" s="225"/>
      <c r="P20" s="226"/>
      <c r="Q20" s="226"/>
      <c r="R20" s="228" t="s">
        <v>40</v>
      </c>
      <c r="S20" s="227" t="s">
        <v>40</v>
      </c>
      <c r="T20" s="226" t="s">
        <v>41</v>
      </c>
      <c r="U20" s="226" t="s">
        <v>41</v>
      </c>
      <c r="V20" s="227" t="s">
        <v>41</v>
      </c>
      <c r="W20" s="225" t="s">
        <v>41</v>
      </c>
      <c r="X20" s="225" t="s">
        <v>41</v>
      </c>
      <c r="Y20" s="226" t="s">
        <v>41</v>
      </c>
      <c r="Z20" s="226"/>
      <c r="AA20" s="227"/>
      <c r="AB20" s="225" t="s">
        <v>205</v>
      </c>
      <c r="AC20" s="226" t="s">
        <v>205</v>
      </c>
      <c r="AD20" s="226" t="s">
        <v>205</v>
      </c>
      <c r="AE20" s="226" t="s">
        <v>205</v>
      </c>
      <c r="AF20" s="226"/>
      <c r="AG20" s="226"/>
      <c r="AH20" s="226"/>
      <c r="AI20" s="226"/>
      <c r="AJ20" s="226"/>
      <c r="AK20" s="227"/>
      <c r="AL20" s="227"/>
      <c r="AM20" s="225"/>
      <c r="AN20" s="225"/>
      <c r="AO20" s="226"/>
      <c r="AP20" s="226" t="s">
        <v>40</v>
      </c>
      <c r="AQ20" s="226" t="s">
        <v>40</v>
      </c>
      <c r="AR20" s="227" t="s">
        <v>40</v>
      </c>
      <c r="AS20" s="225" t="s">
        <v>41</v>
      </c>
      <c r="AT20" s="226" t="s">
        <v>41</v>
      </c>
      <c r="AU20" s="226" t="s">
        <v>41</v>
      </c>
      <c r="AV20" s="228" t="s">
        <v>41</v>
      </c>
      <c r="AW20" s="227" t="s">
        <v>41</v>
      </c>
      <c r="AX20" s="225" t="s">
        <v>41</v>
      </c>
      <c r="AY20" s="226" t="s">
        <v>41</v>
      </c>
      <c r="AZ20" s="226" t="s">
        <v>41</v>
      </c>
      <c r="BA20" s="226" t="s">
        <v>41</v>
      </c>
      <c r="BB20" s="219"/>
      <c r="BC20" s="229" t="s">
        <v>38</v>
      </c>
      <c r="BD20" s="230">
        <f>COUNTBLANK(B20:BA20)</f>
        <v>26</v>
      </c>
      <c r="BE20" s="231">
        <f>COUNTIF(B20:BA20,"С")</f>
        <v>5</v>
      </c>
      <c r="BF20" s="231">
        <f>COUNTIF(B20:BA20,"А")</f>
        <v>0</v>
      </c>
      <c r="BG20" s="231">
        <f>COUNTIF(B20:BA20,"Н")</f>
        <v>2</v>
      </c>
      <c r="BH20" s="231">
        <f>COUNTIF(B20:BA20,"В")</f>
        <v>4</v>
      </c>
      <c r="BI20" s="231">
        <f>COUNTIF(B20:BA20,"Д")</f>
        <v>0</v>
      </c>
      <c r="BJ20" s="231">
        <f>COUNTIF(B20:BA20,"К")</f>
        <v>15</v>
      </c>
      <c r="BK20" s="232">
        <f>SUM(BD20:BJ20)</f>
        <v>52</v>
      </c>
    </row>
    <row r="21" spans="1:63" ht="19.5" customHeight="1" thickBot="1">
      <c r="A21" s="233" t="s">
        <v>39</v>
      </c>
      <c r="B21" s="226"/>
      <c r="C21" s="226" t="s">
        <v>205</v>
      </c>
      <c r="D21" s="226" t="s">
        <v>205</v>
      </c>
      <c r="E21" s="227" t="s">
        <v>205</v>
      </c>
      <c r="F21" s="234" t="s">
        <v>205</v>
      </c>
      <c r="G21" s="235" t="s">
        <v>205</v>
      </c>
      <c r="H21" s="235" t="s">
        <v>205</v>
      </c>
      <c r="I21" s="235"/>
      <c r="J21" s="235"/>
      <c r="K21" s="234"/>
      <c r="L21" s="235"/>
      <c r="M21" s="235"/>
      <c r="N21" s="236"/>
      <c r="O21" s="234"/>
      <c r="P21" s="235"/>
      <c r="Q21" s="235"/>
      <c r="R21" s="237" t="s">
        <v>40</v>
      </c>
      <c r="S21" s="236" t="s">
        <v>40</v>
      </c>
      <c r="T21" s="235" t="s">
        <v>41</v>
      </c>
      <c r="U21" s="235" t="s">
        <v>41</v>
      </c>
      <c r="V21" s="236" t="s">
        <v>41</v>
      </c>
      <c r="W21" s="234" t="s">
        <v>41</v>
      </c>
      <c r="X21" s="234" t="s">
        <v>41</v>
      </c>
      <c r="Y21" s="235" t="s">
        <v>41</v>
      </c>
      <c r="Z21" s="235"/>
      <c r="AA21" s="226"/>
      <c r="AB21" s="226"/>
      <c r="AC21" s="227"/>
      <c r="AD21" s="238"/>
      <c r="AE21" s="239"/>
      <c r="AF21" s="238"/>
      <c r="AG21" s="238"/>
      <c r="AH21" s="238"/>
      <c r="AI21" s="240"/>
      <c r="AJ21" s="239"/>
      <c r="AK21" s="238"/>
      <c r="AL21" s="238"/>
      <c r="AM21" s="238"/>
      <c r="AN21" s="240" t="s">
        <v>40</v>
      </c>
      <c r="AO21" s="234" t="s">
        <v>40</v>
      </c>
      <c r="AP21" s="235" t="s">
        <v>43</v>
      </c>
      <c r="AQ21" s="235" t="s">
        <v>43</v>
      </c>
      <c r="AR21" s="236" t="s">
        <v>43</v>
      </c>
      <c r="AS21" s="234"/>
      <c r="AT21" s="235"/>
      <c r="AU21" s="235"/>
      <c r="AV21" s="237"/>
      <c r="AW21" s="236"/>
      <c r="AX21" s="234"/>
      <c r="AY21" s="235"/>
      <c r="AZ21" s="235"/>
      <c r="BA21" s="236"/>
      <c r="BB21" s="219"/>
      <c r="BC21" s="241" t="s">
        <v>39</v>
      </c>
      <c r="BD21" s="242">
        <f>COUNTBLANK(B21:AP21)</f>
        <v>24</v>
      </c>
      <c r="BE21" s="243">
        <f>COUNTIF(B21:BA21,"С")</f>
        <v>4</v>
      </c>
      <c r="BF21" s="243">
        <f>COUNTIF(B21:BA21,"А")</f>
        <v>3</v>
      </c>
      <c r="BG21" s="243">
        <f>COUNTIF(B21:BA21,"Н")</f>
        <v>0</v>
      </c>
      <c r="BH21" s="243">
        <f>COUNTIF(B21:BA21,"В")</f>
        <v>6</v>
      </c>
      <c r="BI21" s="243">
        <f>COUNTIF(B21:BA21,"Д")</f>
        <v>0</v>
      </c>
      <c r="BJ21" s="243">
        <f>COUNTIF(B21:BA21,"К")</f>
        <v>6</v>
      </c>
      <c r="BK21" s="244">
        <f>SUM(BD21:BJ21)</f>
        <v>43</v>
      </c>
    </row>
    <row r="22" spans="55:63" ht="15.75" thickBot="1">
      <c r="BC22" s="245" t="s">
        <v>83</v>
      </c>
      <c r="BD22" s="242">
        <f>SUM(BD18:BD21)</f>
        <v>108</v>
      </c>
      <c r="BE22" s="242">
        <f aca="true" t="shared" si="0" ref="BE22:BK22">SUM(BE18:BE21)</f>
        <v>16</v>
      </c>
      <c r="BF22" s="242">
        <f t="shared" si="0"/>
        <v>3</v>
      </c>
      <c r="BG22" s="242">
        <f t="shared" si="0"/>
        <v>6</v>
      </c>
      <c r="BH22" s="242">
        <f t="shared" si="0"/>
        <v>10</v>
      </c>
      <c r="BI22" s="242">
        <f t="shared" si="0"/>
        <v>0</v>
      </c>
      <c r="BJ22" s="242">
        <f t="shared" si="0"/>
        <v>52</v>
      </c>
      <c r="BK22" s="246">
        <f t="shared" si="0"/>
        <v>195</v>
      </c>
    </row>
    <row r="23" spans="1:53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1:63" s="53" customFormat="1" ht="18.75" customHeight="1">
      <c r="A24" s="247" t="s">
        <v>45</v>
      </c>
      <c r="B24" s="248"/>
      <c r="C24" s="248"/>
      <c r="D24" s="248"/>
      <c r="E24" s="249"/>
      <c r="F24" s="260" t="s">
        <v>46</v>
      </c>
      <c r="G24" s="260"/>
      <c r="H24" s="260"/>
      <c r="I24" s="260"/>
      <c r="J24" s="260"/>
      <c r="K24" s="248" t="s">
        <v>40</v>
      </c>
      <c r="L24" s="260" t="s">
        <v>74</v>
      </c>
      <c r="M24" s="260"/>
      <c r="N24" s="260"/>
      <c r="O24" s="260"/>
      <c r="P24" s="260"/>
      <c r="Q24" s="248"/>
      <c r="R24" s="248"/>
      <c r="S24" s="251" t="s">
        <v>42</v>
      </c>
      <c r="T24" s="260" t="s">
        <v>47</v>
      </c>
      <c r="U24" s="260"/>
      <c r="V24" s="260"/>
      <c r="W24" s="260"/>
      <c r="X24" s="248"/>
      <c r="Y24" s="251" t="s">
        <v>205</v>
      </c>
      <c r="Z24" s="260" t="s">
        <v>48</v>
      </c>
      <c r="AA24" s="260"/>
      <c r="AB24" s="260"/>
      <c r="AC24" s="260"/>
      <c r="AD24" s="260"/>
      <c r="AE24" s="251" t="s">
        <v>43</v>
      </c>
      <c r="AF24" s="261" t="s">
        <v>34</v>
      </c>
      <c r="AG24" s="261"/>
      <c r="AH24" s="261"/>
      <c r="AI24" s="261"/>
      <c r="AJ24" s="261"/>
      <c r="AK24" s="261"/>
      <c r="AL24" s="250"/>
      <c r="AM24" s="251" t="s">
        <v>73</v>
      </c>
      <c r="AN24" s="261" t="s">
        <v>93</v>
      </c>
      <c r="AO24" s="261"/>
      <c r="AP24" s="261"/>
      <c r="AQ24" s="261"/>
      <c r="AR24" s="261"/>
      <c r="AS24" s="261"/>
      <c r="AT24"/>
      <c r="AU24" s="251" t="s">
        <v>41</v>
      </c>
      <c r="AV24" s="252"/>
      <c r="AW24" s="261" t="s">
        <v>35</v>
      </c>
      <c r="AX24" s="261"/>
      <c r="AY24" s="261"/>
      <c r="AZ24" s="261"/>
      <c r="BA24" s="261"/>
      <c r="BB24" s="45"/>
      <c r="BC24" s="253"/>
      <c r="BD24" s="253"/>
      <c r="BE24" s="253"/>
      <c r="BF24" s="253"/>
      <c r="BG24" s="253"/>
      <c r="BH24" s="253"/>
      <c r="BI24" s="253"/>
      <c r="BJ24" s="253"/>
      <c r="BK24" s="253"/>
    </row>
    <row r="25" spans="1:63" s="54" customFormat="1" ht="21">
      <c r="A25" s="254"/>
      <c r="B25" s="254"/>
      <c r="C25" s="254"/>
      <c r="D25" s="254"/>
      <c r="E25" s="254"/>
      <c r="F25" s="260"/>
      <c r="G25" s="260"/>
      <c r="H25" s="260"/>
      <c r="I25" s="260"/>
      <c r="J25" s="260"/>
      <c r="K25" s="254"/>
      <c r="L25" s="260"/>
      <c r="M25" s="260"/>
      <c r="N25" s="260"/>
      <c r="O25" s="260"/>
      <c r="P25" s="260"/>
      <c r="Q25" s="254"/>
      <c r="R25" s="254"/>
      <c r="S25" s="254"/>
      <c r="T25" s="260"/>
      <c r="U25" s="260"/>
      <c r="V25" s="260"/>
      <c r="W25" s="260"/>
      <c r="X25" s="254"/>
      <c r="Y25" s="254"/>
      <c r="Z25" s="260"/>
      <c r="AA25" s="260"/>
      <c r="AB25" s="260"/>
      <c r="AC25" s="260"/>
      <c r="AD25" s="260"/>
      <c r="AE25" s="254"/>
      <c r="AF25" s="261"/>
      <c r="AG25" s="261"/>
      <c r="AH25" s="261"/>
      <c r="AI25" s="261"/>
      <c r="AJ25" s="261"/>
      <c r="AK25" s="261"/>
      <c r="AL25" s="250"/>
      <c r="AM25" s="254"/>
      <c r="AN25" s="261"/>
      <c r="AO25" s="261"/>
      <c r="AP25" s="261"/>
      <c r="AQ25" s="261"/>
      <c r="AR25" s="261"/>
      <c r="AS25" s="261"/>
      <c r="AT25" s="254"/>
      <c r="AU25" s="254"/>
      <c r="AV25" s="254"/>
      <c r="AW25" s="261"/>
      <c r="AX25" s="261"/>
      <c r="AY25" s="261"/>
      <c r="AZ25" s="261"/>
      <c r="BA25" s="261"/>
      <c r="BB25" s="45"/>
      <c r="BC25" s="255"/>
      <c r="BD25" s="255"/>
      <c r="BE25" s="255"/>
      <c r="BF25" s="255"/>
      <c r="BG25" s="255"/>
      <c r="BH25" s="255"/>
      <c r="BI25" s="255"/>
      <c r="BJ25" s="255"/>
      <c r="BK25" s="255"/>
    </row>
  </sheetData>
  <sheetProtection deleteRows="0"/>
  <mergeCells count="53">
    <mergeCell ref="W8:AE8"/>
    <mergeCell ref="W10:AE10"/>
    <mergeCell ref="BG14:BO14"/>
    <mergeCell ref="AF10:AY10"/>
    <mergeCell ref="X16:AA16"/>
    <mergeCell ref="AB16:AE16"/>
    <mergeCell ref="BJ9:BO9"/>
    <mergeCell ref="BJ10:BO10"/>
    <mergeCell ref="A4:BO4"/>
    <mergeCell ref="A5:BO5"/>
    <mergeCell ref="A2:BO2"/>
    <mergeCell ref="A3:BO3"/>
    <mergeCell ref="AF8:AY8"/>
    <mergeCell ref="AF7:AY7"/>
    <mergeCell ref="BB10:BI10"/>
    <mergeCell ref="W7:AE7"/>
    <mergeCell ref="AF9:AY9"/>
    <mergeCell ref="W9:AE9"/>
    <mergeCell ref="BB7:BI7"/>
    <mergeCell ref="BB8:BI8"/>
    <mergeCell ref="BB9:BI9"/>
    <mergeCell ref="A14:BE14"/>
    <mergeCell ref="W11:AE11"/>
    <mergeCell ref="AF11:BO11"/>
    <mergeCell ref="BJ7:BO7"/>
    <mergeCell ref="BJ8:BO8"/>
    <mergeCell ref="BC16:BC17"/>
    <mergeCell ref="A16:A17"/>
    <mergeCell ref="B16:E16"/>
    <mergeCell ref="F16:J16"/>
    <mergeCell ref="K16:N16"/>
    <mergeCell ref="O16:S16"/>
    <mergeCell ref="T16:W16"/>
    <mergeCell ref="BE16:BE17"/>
    <mergeCell ref="BF16:BF17"/>
    <mergeCell ref="BG16:BG17"/>
    <mergeCell ref="BH16:BH17"/>
    <mergeCell ref="BI16:BI17"/>
    <mergeCell ref="AF16:AJ16"/>
    <mergeCell ref="AK16:AN16"/>
    <mergeCell ref="AO16:AR16"/>
    <mergeCell ref="AS16:AW16"/>
    <mergeCell ref="AX16:BA16"/>
    <mergeCell ref="BJ16:BJ17"/>
    <mergeCell ref="BK16:BK17"/>
    <mergeCell ref="F24:J25"/>
    <mergeCell ref="L24:P25"/>
    <mergeCell ref="T24:W25"/>
    <mergeCell ref="Z24:AD25"/>
    <mergeCell ref="AF24:AK25"/>
    <mergeCell ref="AN24:AS25"/>
    <mergeCell ref="AW24:BA25"/>
    <mergeCell ref="BD16:BD17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3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X85"/>
  <sheetViews>
    <sheetView view="pageBreakPreview" zoomScale="47" zoomScaleNormal="85" zoomScaleSheetLayoutView="47" zoomScalePageLayoutView="0" workbookViewId="0" topLeftCell="A34">
      <selection activeCell="Q36" sqref="Q36"/>
    </sheetView>
  </sheetViews>
  <sheetFormatPr defaultColWidth="9.125" defaultRowHeight="12.75"/>
  <cols>
    <col min="1" max="1" width="12.625" style="55" customWidth="1"/>
    <col min="2" max="2" width="80.625" style="55" customWidth="1"/>
    <col min="3" max="4" width="2.375" style="55" customWidth="1"/>
    <col min="5" max="5" width="4.00390625" style="55" customWidth="1"/>
    <col min="6" max="6" width="2.625" style="55" customWidth="1"/>
    <col min="7" max="7" width="2.375" style="55" customWidth="1"/>
    <col min="8" max="8" width="5.875" style="55" customWidth="1"/>
    <col min="9" max="9" width="7.50390625" style="55" customWidth="1"/>
    <col min="10" max="10" width="7.875" style="62" customWidth="1"/>
    <col min="11" max="11" width="6.625" style="55" customWidth="1"/>
    <col min="12" max="15" width="6.625" style="62" customWidth="1"/>
    <col min="16" max="16" width="8.125" style="62" customWidth="1"/>
    <col min="17" max="23" width="6.375" style="61" customWidth="1"/>
    <col min="24" max="24" width="6.375" style="55" customWidth="1"/>
    <col min="25" max="16384" width="9.125" style="55" customWidth="1"/>
  </cols>
  <sheetData>
    <row r="1" spans="1:24" ht="20.25" customHeight="1" thickBot="1">
      <c r="A1" s="293" t="s">
        <v>148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5"/>
    </row>
    <row r="2" spans="1:24" ht="15.75" customHeight="1">
      <c r="A2" s="350" t="s">
        <v>112</v>
      </c>
      <c r="B2" s="296" t="s">
        <v>113</v>
      </c>
      <c r="C2" s="301" t="s">
        <v>114</v>
      </c>
      <c r="D2" s="302"/>
      <c r="E2" s="302"/>
      <c r="F2" s="302"/>
      <c r="G2" s="302"/>
      <c r="H2" s="302"/>
      <c r="I2" s="303"/>
      <c r="J2" s="319" t="s">
        <v>5</v>
      </c>
      <c r="K2" s="320"/>
      <c r="L2" s="320"/>
      <c r="M2" s="320"/>
      <c r="N2" s="320"/>
      <c r="O2" s="320"/>
      <c r="P2" s="321"/>
      <c r="Q2" s="319" t="s">
        <v>7</v>
      </c>
      <c r="R2" s="320"/>
      <c r="S2" s="320"/>
      <c r="T2" s="320"/>
      <c r="U2" s="320"/>
      <c r="V2" s="320"/>
      <c r="W2" s="320"/>
      <c r="X2" s="321"/>
    </row>
    <row r="3" spans="1:24" ht="15.75" customHeight="1">
      <c r="A3" s="351"/>
      <c r="B3" s="297"/>
      <c r="C3" s="304"/>
      <c r="D3" s="305"/>
      <c r="E3" s="305"/>
      <c r="F3" s="305"/>
      <c r="G3" s="305"/>
      <c r="H3" s="305"/>
      <c r="I3" s="306"/>
      <c r="J3" s="283" t="s">
        <v>13</v>
      </c>
      <c r="K3" s="285" t="s">
        <v>14</v>
      </c>
      <c r="L3" s="290" t="s">
        <v>75</v>
      </c>
      <c r="M3" s="326" t="s">
        <v>6</v>
      </c>
      <c r="N3" s="327"/>
      <c r="O3" s="328"/>
      <c r="P3" s="336" t="s">
        <v>77</v>
      </c>
      <c r="Q3" s="325" t="s">
        <v>8</v>
      </c>
      <c r="R3" s="287"/>
      <c r="S3" s="287" t="s">
        <v>9</v>
      </c>
      <c r="T3" s="287"/>
      <c r="U3" s="287" t="s">
        <v>10</v>
      </c>
      <c r="V3" s="287"/>
      <c r="W3" s="287" t="s">
        <v>11</v>
      </c>
      <c r="X3" s="357"/>
    </row>
    <row r="4" spans="1:24" ht="15.75" customHeight="1">
      <c r="A4" s="351"/>
      <c r="B4" s="297"/>
      <c r="C4" s="315" t="s">
        <v>1</v>
      </c>
      <c r="D4" s="316"/>
      <c r="E4" s="316"/>
      <c r="F4" s="316" t="s">
        <v>2</v>
      </c>
      <c r="G4" s="316"/>
      <c r="H4" s="316"/>
      <c r="I4" s="299" t="s">
        <v>3</v>
      </c>
      <c r="J4" s="283"/>
      <c r="K4" s="285"/>
      <c r="L4" s="291"/>
      <c r="M4" s="288" t="s">
        <v>4</v>
      </c>
      <c r="N4" s="307" t="s">
        <v>12</v>
      </c>
      <c r="O4" s="288" t="s">
        <v>76</v>
      </c>
      <c r="P4" s="337"/>
      <c r="Q4" s="28">
        <v>1</v>
      </c>
      <c r="R4" s="29">
        <v>2</v>
      </c>
      <c r="S4" s="29">
        <v>3</v>
      </c>
      <c r="T4" s="29">
        <v>4</v>
      </c>
      <c r="U4" s="29">
        <v>5</v>
      </c>
      <c r="V4" s="29">
        <v>6</v>
      </c>
      <c r="W4" s="29">
        <v>7</v>
      </c>
      <c r="X4" s="30">
        <v>8</v>
      </c>
    </row>
    <row r="5" spans="1:24" ht="14.25" customHeight="1">
      <c r="A5" s="351"/>
      <c r="B5" s="297"/>
      <c r="C5" s="315"/>
      <c r="D5" s="316"/>
      <c r="E5" s="316"/>
      <c r="F5" s="316"/>
      <c r="G5" s="316"/>
      <c r="H5" s="316"/>
      <c r="I5" s="299"/>
      <c r="J5" s="283"/>
      <c r="K5" s="285"/>
      <c r="L5" s="291"/>
      <c r="M5" s="288"/>
      <c r="N5" s="307"/>
      <c r="O5" s="288"/>
      <c r="P5" s="337"/>
      <c r="Q5" s="354" t="s">
        <v>115</v>
      </c>
      <c r="R5" s="355"/>
      <c r="S5" s="355"/>
      <c r="T5" s="355"/>
      <c r="U5" s="355"/>
      <c r="V5" s="355"/>
      <c r="W5" s="355"/>
      <c r="X5" s="356"/>
    </row>
    <row r="6" spans="1:24" ht="14.25" customHeight="1">
      <c r="A6" s="351"/>
      <c r="B6" s="297"/>
      <c r="C6" s="315"/>
      <c r="D6" s="316"/>
      <c r="E6" s="316"/>
      <c r="F6" s="316"/>
      <c r="G6" s="316"/>
      <c r="H6" s="316"/>
      <c r="I6" s="299"/>
      <c r="J6" s="283"/>
      <c r="K6" s="285"/>
      <c r="L6" s="291"/>
      <c r="M6" s="288"/>
      <c r="N6" s="307"/>
      <c r="O6" s="288"/>
      <c r="P6" s="337"/>
      <c r="Q6" s="63">
        <v>18</v>
      </c>
      <c r="R6" s="64">
        <v>18</v>
      </c>
      <c r="S6" s="64">
        <v>15</v>
      </c>
      <c r="T6" s="64">
        <v>15</v>
      </c>
      <c r="U6" s="64">
        <v>15</v>
      </c>
      <c r="V6" s="64">
        <v>15</v>
      </c>
      <c r="W6" s="64">
        <v>15</v>
      </c>
      <c r="X6" s="65">
        <v>15</v>
      </c>
    </row>
    <row r="7" spans="1:24" ht="52.5" customHeight="1" thickBot="1">
      <c r="A7" s="352"/>
      <c r="B7" s="298"/>
      <c r="C7" s="317"/>
      <c r="D7" s="318"/>
      <c r="E7" s="318"/>
      <c r="F7" s="318"/>
      <c r="G7" s="318"/>
      <c r="H7" s="318"/>
      <c r="I7" s="300"/>
      <c r="J7" s="284"/>
      <c r="K7" s="286"/>
      <c r="L7" s="292"/>
      <c r="M7" s="289"/>
      <c r="N7" s="308"/>
      <c r="O7" s="289"/>
      <c r="P7" s="338"/>
      <c r="Q7" s="344" t="s">
        <v>15</v>
      </c>
      <c r="R7" s="345"/>
      <c r="S7" s="345"/>
      <c r="T7" s="345"/>
      <c r="U7" s="345"/>
      <c r="V7" s="345"/>
      <c r="W7" s="345"/>
      <c r="X7" s="346"/>
    </row>
    <row r="8" spans="1:24" ht="19.5" customHeight="1" thickBot="1">
      <c r="A8" s="31">
        <v>1</v>
      </c>
      <c r="B8" s="32">
        <v>2</v>
      </c>
      <c r="C8" s="309">
        <v>3</v>
      </c>
      <c r="D8" s="310"/>
      <c r="E8" s="311"/>
      <c r="F8" s="314">
        <v>4</v>
      </c>
      <c r="G8" s="310"/>
      <c r="H8" s="311"/>
      <c r="I8" s="34">
        <v>5</v>
      </c>
      <c r="J8" s="35">
        <v>6</v>
      </c>
      <c r="K8" s="36">
        <v>7</v>
      </c>
      <c r="L8" s="37">
        <v>8</v>
      </c>
      <c r="M8" s="37">
        <v>9</v>
      </c>
      <c r="N8" s="37">
        <v>10</v>
      </c>
      <c r="O8" s="37">
        <v>11</v>
      </c>
      <c r="P8" s="38">
        <v>12</v>
      </c>
      <c r="Q8" s="33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4">
        <v>20</v>
      </c>
    </row>
    <row r="9" spans="1:24" ht="21" customHeight="1" thickBot="1">
      <c r="A9" s="347" t="s">
        <v>116</v>
      </c>
      <c r="B9" s="348"/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348"/>
      <c r="X9" s="349"/>
    </row>
    <row r="10" spans="1:24" s="56" customFormat="1" ht="21" customHeight="1" thickBot="1">
      <c r="A10" s="358" t="s">
        <v>129</v>
      </c>
      <c r="B10" s="359"/>
      <c r="C10" s="359"/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59"/>
      <c r="T10" s="359"/>
      <c r="U10" s="359"/>
      <c r="V10" s="359"/>
      <c r="W10" s="359"/>
      <c r="X10" s="360"/>
    </row>
    <row r="11" spans="1:24" s="57" customFormat="1" ht="21" customHeight="1">
      <c r="A11" s="121" t="s">
        <v>152</v>
      </c>
      <c r="B11" s="122" t="s">
        <v>142</v>
      </c>
      <c r="C11" s="201"/>
      <c r="D11" s="201"/>
      <c r="E11" s="202"/>
      <c r="F11" s="203"/>
      <c r="G11" s="201">
        <v>1</v>
      </c>
      <c r="H11" s="202"/>
      <c r="I11" s="123"/>
      <c r="J11" s="118">
        <f aca="true" t="shared" si="0" ref="J11:J18">K11*30</f>
        <v>90</v>
      </c>
      <c r="K11" s="119">
        <f aca="true" t="shared" si="1" ref="K11:K18">SUM(Q11:X11)</f>
        <v>3</v>
      </c>
      <c r="L11" s="119">
        <v>30</v>
      </c>
      <c r="M11" s="124">
        <v>6</v>
      </c>
      <c r="N11" s="124">
        <v>24</v>
      </c>
      <c r="O11" s="124"/>
      <c r="P11" s="125">
        <f aca="true" t="shared" si="2" ref="P11:P18">J11-L11</f>
        <v>60</v>
      </c>
      <c r="Q11" s="118">
        <v>3</v>
      </c>
      <c r="R11" s="119"/>
      <c r="S11" s="119"/>
      <c r="T11" s="119"/>
      <c r="U11" s="119"/>
      <c r="V11" s="119"/>
      <c r="W11" s="119"/>
      <c r="X11" s="120"/>
    </row>
    <row r="12" spans="1:24" s="57" customFormat="1" ht="18.75" customHeight="1">
      <c r="A12" s="121" t="s">
        <v>153</v>
      </c>
      <c r="B12" s="126" t="s">
        <v>143</v>
      </c>
      <c r="C12" s="201"/>
      <c r="D12" s="201"/>
      <c r="E12" s="202"/>
      <c r="F12" s="203"/>
      <c r="G12" s="201">
        <v>1</v>
      </c>
      <c r="H12" s="202"/>
      <c r="I12" s="123"/>
      <c r="J12" s="118">
        <f t="shared" si="0"/>
        <v>90</v>
      </c>
      <c r="K12" s="119">
        <f t="shared" si="1"/>
        <v>3</v>
      </c>
      <c r="L12" s="119">
        <v>30</v>
      </c>
      <c r="M12" s="124">
        <v>10</v>
      </c>
      <c r="N12" s="124">
        <v>20</v>
      </c>
      <c r="O12" s="124"/>
      <c r="P12" s="125">
        <f t="shared" si="2"/>
        <v>60</v>
      </c>
      <c r="Q12" s="118">
        <v>3</v>
      </c>
      <c r="R12" s="119"/>
      <c r="S12" s="119"/>
      <c r="T12" s="119"/>
      <c r="U12" s="119"/>
      <c r="V12" s="119"/>
      <c r="W12" s="119"/>
      <c r="X12" s="120"/>
    </row>
    <row r="13" spans="1:24" s="57" customFormat="1" ht="17.25" customHeight="1">
      <c r="A13" s="121" t="s">
        <v>154</v>
      </c>
      <c r="B13" s="126" t="s">
        <v>144</v>
      </c>
      <c r="C13" s="201"/>
      <c r="D13" s="201"/>
      <c r="E13" s="202"/>
      <c r="F13" s="203"/>
      <c r="G13" s="201">
        <v>2</v>
      </c>
      <c r="H13" s="202"/>
      <c r="I13" s="123"/>
      <c r="J13" s="118">
        <f t="shared" si="0"/>
        <v>90</v>
      </c>
      <c r="K13" s="119">
        <f t="shared" si="1"/>
        <v>3</v>
      </c>
      <c r="L13" s="119">
        <v>30</v>
      </c>
      <c r="M13" s="124">
        <v>10</v>
      </c>
      <c r="N13" s="124">
        <v>20</v>
      </c>
      <c r="O13" s="124"/>
      <c r="P13" s="125">
        <f t="shared" si="2"/>
        <v>60</v>
      </c>
      <c r="Q13" s="118"/>
      <c r="R13" s="119">
        <v>3</v>
      </c>
      <c r="S13" s="119"/>
      <c r="T13" s="119"/>
      <c r="U13" s="119"/>
      <c r="V13" s="119"/>
      <c r="W13" s="119"/>
      <c r="X13" s="120"/>
    </row>
    <row r="14" spans="1:24" s="117" customFormat="1" ht="20.25" customHeight="1">
      <c r="A14" s="121" t="s">
        <v>155</v>
      </c>
      <c r="B14" s="126" t="s">
        <v>145</v>
      </c>
      <c r="C14" s="201"/>
      <c r="D14" s="201"/>
      <c r="E14" s="202"/>
      <c r="F14" s="203"/>
      <c r="G14" s="201">
        <v>3</v>
      </c>
      <c r="H14" s="202"/>
      <c r="I14" s="123"/>
      <c r="J14" s="118">
        <f t="shared" si="0"/>
        <v>90</v>
      </c>
      <c r="K14" s="119">
        <f t="shared" si="1"/>
        <v>3</v>
      </c>
      <c r="L14" s="119">
        <v>30</v>
      </c>
      <c r="M14" s="124">
        <v>10</v>
      </c>
      <c r="N14" s="124">
        <v>20</v>
      </c>
      <c r="O14" s="124"/>
      <c r="P14" s="125">
        <f t="shared" si="2"/>
        <v>60</v>
      </c>
      <c r="Q14" s="118"/>
      <c r="R14" s="119"/>
      <c r="S14" s="119">
        <v>3</v>
      </c>
      <c r="T14" s="119"/>
      <c r="U14" s="119"/>
      <c r="V14" s="119"/>
      <c r="W14" s="119"/>
      <c r="X14" s="120"/>
    </row>
    <row r="15" spans="1:24" s="117" customFormat="1" ht="20.25" customHeight="1">
      <c r="A15" s="121" t="s">
        <v>156</v>
      </c>
      <c r="B15" s="126" t="s">
        <v>146</v>
      </c>
      <c r="C15" s="201"/>
      <c r="D15" s="201"/>
      <c r="E15" s="202"/>
      <c r="F15" s="203">
        <v>2</v>
      </c>
      <c r="G15" s="201">
        <v>4</v>
      </c>
      <c r="H15" s="202"/>
      <c r="I15" s="123"/>
      <c r="J15" s="118">
        <f t="shared" si="0"/>
        <v>360</v>
      </c>
      <c r="K15" s="119">
        <f t="shared" si="1"/>
        <v>12</v>
      </c>
      <c r="L15" s="119">
        <v>120</v>
      </c>
      <c r="M15" s="124"/>
      <c r="N15" s="124">
        <v>120</v>
      </c>
      <c r="O15" s="124"/>
      <c r="P15" s="125">
        <f t="shared" si="2"/>
        <v>240</v>
      </c>
      <c r="Q15" s="118">
        <v>3</v>
      </c>
      <c r="R15" s="119">
        <v>3</v>
      </c>
      <c r="S15" s="119">
        <v>3</v>
      </c>
      <c r="T15" s="119">
        <v>3</v>
      </c>
      <c r="U15" s="119"/>
      <c r="V15" s="119"/>
      <c r="W15" s="119"/>
      <c r="X15" s="120"/>
    </row>
    <row r="16" spans="1:24" s="117" customFormat="1" ht="18" customHeight="1">
      <c r="A16" s="121" t="s">
        <v>157</v>
      </c>
      <c r="B16" s="126" t="s">
        <v>200</v>
      </c>
      <c r="C16" s="201"/>
      <c r="D16" s="201"/>
      <c r="E16" s="202"/>
      <c r="F16" s="203">
        <v>2</v>
      </c>
      <c r="G16" s="201">
        <v>4</v>
      </c>
      <c r="H16" s="202"/>
      <c r="I16" s="123"/>
      <c r="J16" s="118">
        <f t="shared" si="0"/>
        <v>240</v>
      </c>
      <c r="K16" s="119">
        <f t="shared" si="1"/>
        <v>8</v>
      </c>
      <c r="L16" s="119">
        <v>80</v>
      </c>
      <c r="M16" s="124"/>
      <c r="N16" s="124">
        <v>80</v>
      </c>
      <c r="O16" s="124"/>
      <c r="P16" s="125">
        <f t="shared" si="2"/>
        <v>160</v>
      </c>
      <c r="Q16" s="118">
        <v>2</v>
      </c>
      <c r="R16" s="119">
        <v>2</v>
      </c>
      <c r="S16" s="119">
        <v>2</v>
      </c>
      <c r="T16" s="119">
        <v>2</v>
      </c>
      <c r="U16" s="119"/>
      <c r="V16" s="119"/>
      <c r="W16" s="119"/>
      <c r="X16" s="120"/>
    </row>
    <row r="17" spans="1:24" s="117" customFormat="1" ht="21" customHeight="1">
      <c r="A17" s="121" t="s">
        <v>194</v>
      </c>
      <c r="B17" s="126" t="s">
        <v>221</v>
      </c>
      <c r="C17" s="201"/>
      <c r="D17" s="201"/>
      <c r="E17" s="202"/>
      <c r="F17" s="203"/>
      <c r="G17" s="201">
        <v>3</v>
      </c>
      <c r="H17" s="202"/>
      <c r="I17" s="123"/>
      <c r="J17" s="118">
        <f t="shared" si="0"/>
        <v>90</v>
      </c>
      <c r="K17" s="119">
        <f t="shared" si="1"/>
        <v>3</v>
      </c>
      <c r="L17" s="119">
        <v>30</v>
      </c>
      <c r="M17" s="124">
        <v>10</v>
      </c>
      <c r="N17" s="124">
        <v>20</v>
      </c>
      <c r="O17" s="124"/>
      <c r="P17" s="125">
        <f t="shared" si="2"/>
        <v>60</v>
      </c>
      <c r="Q17" s="118"/>
      <c r="R17" s="119"/>
      <c r="S17" s="119">
        <v>3</v>
      </c>
      <c r="T17" s="119"/>
      <c r="U17" s="119"/>
      <c r="V17" s="119"/>
      <c r="W17" s="119"/>
      <c r="X17" s="120"/>
    </row>
    <row r="18" spans="1:24" s="57" customFormat="1" ht="20.25" customHeight="1">
      <c r="A18" s="121" t="s">
        <v>201</v>
      </c>
      <c r="B18" s="126" t="s">
        <v>222</v>
      </c>
      <c r="C18" s="201"/>
      <c r="D18" s="201"/>
      <c r="E18" s="202"/>
      <c r="F18" s="203"/>
      <c r="G18" s="201">
        <v>4</v>
      </c>
      <c r="H18" s="202"/>
      <c r="I18" s="123"/>
      <c r="J18" s="118">
        <f t="shared" si="0"/>
        <v>90</v>
      </c>
      <c r="K18" s="119">
        <f t="shared" si="1"/>
        <v>3</v>
      </c>
      <c r="L18" s="119">
        <v>30</v>
      </c>
      <c r="M18" s="124">
        <v>10</v>
      </c>
      <c r="N18" s="124">
        <v>20</v>
      </c>
      <c r="O18" s="124"/>
      <c r="P18" s="125">
        <f t="shared" si="2"/>
        <v>60</v>
      </c>
      <c r="Q18" s="118"/>
      <c r="R18" s="119"/>
      <c r="S18" s="119"/>
      <c r="T18" s="119">
        <v>3</v>
      </c>
      <c r="U18" s="119"/>
      <c r="V18" s="119"/>
      <c r="W18" s="119"/>
      <c r="X18" s="120"/>
    </row>
    <row r="19" spans="1:24" s="58" customFormat="1" ht="18.75" customHeight="1" thickBot="1">
      <c r="A19" s="339" t="s">
        <v>117</v>
      </c>
      <c r="B19" s="340"/>
      <c r="C19" s="329"/>
      <c r="D19" s="329"/>
      <c r="E19" s="330"/>
      <c r="F19" s="353"/>
      <c r="G19" s="329"/>
      <c r="H19" s="330"/>
      <c r="I19" s="127"/>
      <c r="J19" s="128">
        <f aca="true" t="shared" si="3" ref="J19:X19">SUM(J11:J18)</f>
        <v>1140</v>
      </c>
      <c r="K19" s="129">
        <f t="shared" si="3"/>
        <v>38</v>
      </c>
      <c r="L19" s="129">
        <f t="shared" si="3"/>
        <v>380</v>
      </c>
      <c r="M19" s="129">
        <f t="shared" si="3"/>
        <v>56</v>
      </c>
      <c r="N19" s="129">
        <f t="shared" si="3"/>
        <v>324</v>
      </c>
      <c r="O19" s="129">
        <f t="shared" si="3"/>
        <v>0</v>
      </c>
      <c r="P19" s="130">
        <f t="shared" si="3"/>
        <v>760</v>
      </c>
      <c r="Q19" s="128">
        <f t="shared" si="3"/>
        <v>11</v>
      </c>
      <c r="R19" s="129">
        <f t="shared" si="3"/>
        <v>8</v>
      </c>
      <c r="S19" s="129">
        <f t="shared" si="3"/>
        <v>11</v>
      </c>
      <c r="T19" s="129">
        <f t="shared" si="3"/>
        <v>8</v>
      </c>
      <c r="U19" s="129">
        <f t="shared" si="3"/>
        <v>0</v>
      </c>
      <c r="V19" s="129">
        <f t="shared" si="3"/>
        <v>0</v>
      </c>
      <c r="W19" s="129">
        <f t="shared" si="3"/>
        <v>0</v>
      </c>
      <c r="X19" s="131">
        <f t="shared" si="3"/>
        <v>0</v>
      </c>
    </row>
    <row r="20" spans="1:24" s="59" customFormat="1" ht="3.75" customHeight="1" thickBot="1">
      <c r="A20" s="322"/>
      <c r="B20" s="323"/>
      <c r="C20" s="323"/>
      <c r="D20" s="323"/>
      <c r="E20" s="323"/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323"/>
      <c r="W20" s="323"/>
      <c r="X20" s="324"/>
    </row>
    <row r="21" spans="1:24" s="59" customFormat="1" ht="18" customHeight="1">
      <c r="A21" s="341" t="s">
        <v>130</v>
      </c>
      <c r="B21" s="342"/>
      <c r="C21" s="342"/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3"/>
    </row>
    <row r="22" spans="1:24" s="59" customFormat="1" ht="24.75" customHeight="1">
      <c r="A22" s="121" t="s">
        <v>202</v>
      </c>
      <c r="B22" s="126" t="s">
        <v>213</v>
      </c>
      <c r="C22" s="132">
        <v>1</v>
      </c>
      <c r="D22" s="132">
        <v>2</v>
      </c>
      <c r="E22" s="133">
        <v>3</v>
      </c>
      <c r="F22" s="123"/>
      <c r="G22" s="132"/>
      <c r="H22" s="133"/>
      <c r="I22" s="123">
        <v>4</v>
      </c>
      <c r="J22" s="118">
        <f aca="true" t="shared" si="4" ref="J22:J28">K22*30</f>
        <v>360</v>
      </c>
      <c r="K22" s="119">
        <f aca="true" t="shared" si="5" ref="K22:K27">SUM(Q22:X22)</f>
        <v>12</v>
      </c>
      <c r="L22" s="119">
        <v>140</v>
      </c>
      <c r="M22" s="124">
        <v>56</v>
      </c>
      <c r="N22" s="124">
        <v>84</v>
      </c>
      <c r="O22" s="124"/>
      <c r="P22" s="125">
        <f aca="true" t="shared" si="6" ref="P22:P28">J22-L22</f>
        <v>220</v>
      </c>
      <c r="Q22" s="118">
        <v>5</v>
      </c>
      <c r="R22" s="119">
        <v>4</v>
      </c>
      <c r="S22" s="119">
        <v>3</v>
      </c>
      <c r="T22" s="119"/>
      <c r="U22" s="119"/>
      <c r="V22" s="119"/>
      <c r="W22" s="119"/>
      <c r="X22" s="120"/>
    </row>
    <row r="23" spans="1:24" s="59" customFormat="1" ht="39" customHeight="1">
      <c r="A23" s="121" t="s">
        <v>158</v>
      </c>
      <c r="B23" s="122" t="s">
        <v>214</v>
      </c>
      <c r="C23" s="132">
        <v>2</v>
      </c>
      <c r="D23" s="132">
        <v>3</v>
      </c>
      <c r="E23" s="133"/>
      <c r="F23" s="123"/>
      <c r="G23" s="132">
        <v>1</v>
      </c>
      <c r="H23" s="133"/>
      <c r="I23" s="123">
        <v>5</v>
      </c>
      <c r="J23" s="118">
        <f t="shared" si="4"/>
        <v>360</v>
      </c>
      <c r="K23" s="119">
        <f t="shared" si="5"/>
        <v>12</v>
      </c>
      <c r="L23" s="119">
        <v>140</v>
      </c>
      <c r="M23" s="124">
        <v>56</v>
      </c>
      <c r="N23" s="124">
        <v>84</v>
      </c>
      <c r="O23" s="124"/>
      <c r="P23" s="125">
        <f t="shared" si="6"/>
        <v>220</v>
      </c>
      <c r="Q23" s="118">
        <v>2</v>
      </c>
      <c r="R23" s="119">
        <v>5</v>
      </c>
      <c r="S23" s="119">
        <v>5</v>
      </c>
      <c r="T23" s="119"/>
      <c r="U23" s="119"/>
      <c r="V23" s="119"/>
      <c r="W23" s="119"/>
      <c r="X23" s="120"/>
    </row>
    <row r="24" spans="1:24" s="59" customFormat="1" ht="24.75" customHeight="1">
      <c r="A24" s="121" t="s">
        <v>159</v>
      </c>
      <c r="B24" s="122" t="s">
        <v>217</v>
      </c>
      <c r="C24" s="132"/>
      <c r="D24" s="132"/>
      <c r="E24" s="133"/>
      <c r="F24" s="123"/>
      <c r="G24" s="132">
        <v>5</v>
      </c>
      <c r="H24" s="133"/>
      <c r="I24" s="123"/>
      <c r="J24" s="118">
        <f t="shared" si="4"/>
        <v>90</v>
      </c>
      <c r="K24" s="119">
        <f t="shared" si="5"/>
        <v>3</v>
      </c>
      <c r="L24" s="119">
        <v>40</v>
      </c>
      <c r="M24" s="124">
        <v>16</v>
      </c>
      <c r="N24" s="124">
        <v>24</v>
      </c>
      <c r="O24" s="124"/>
      <c r="P24" s="125">
        <f t="shared" si="6"/>
        <v>50</v>
      </c>
      <c r="Q24" s="118"/>
      <c r="R24" s="119"/>
      <c r="S24" s="119"/>
      <c r="T24" s="119"/>
      <c r="U24" s="119">
        <v>3</v>
      </c>
      <c r="V24" s="119"/>
      <c r="W24" s="119"/>
      <c r="X24" s="120"/>
    </row>
    <row r="25" spans="1:24" s="59" customFormat="1" ht="24.75" customHeight="1">
      <c r="A25" s="121" t="s">
        <v>160</v>
      </c>
      <c r="B25" s="122" t="s">
        <v>147</v>
      </c>
      <c r="C25" s="132"/>
      <c r="D25" s="132"/>
      <c r="E25" s="133"/>
      <c r="F25" s="123"/>
      <c r="G25" s="132">
        <v>6</v>
      </c>
      <c r="H25" s="133"/>
      <c r="I25" s="123"/>
      <c r="J25" s="118">
        <f t="shared" si="4"/>
        <v>90</v>
      </c>
      <c r="K25" s="119">
        <f t="shared" si="5"/>
        <v>3</v>
      </c>
      <c r="L25" s="119">
        <f aca="true" t="shared" si="7" ref="L25:L30">K25*10</f>
        <v>30</v>
      </c>
      <c r="M25" s="124">
        <v>10</v>
      </c>
      <c r="N25" s="124">
        <v>20</v>
      </c>
      <c r="O25" s="124"/>
      <c r="P25" s="125">
        <f t="shared" si="6"/>
        <v>60</v>
      </c>
      <c r="Q25" s="118"/>
      <c r="R25" s="119"/>
      <c r="S25" s="119"/>
      <c r="T25" s="119"/>
      <c r="U25" s="119"/>
      <c r="V25" s="119">
        <v>3</v>
      </c>
      <c r="W25" s="119"/>
      <c r="X25" s="120"/>
    </row>
    <row r="26" spans="1:24" s="59" customFormat="1" ht="24.75" customHeight="1">
      <c r="A26" s="121" t="s">
        <v>195</v>
      </c>
      <c r="B26" s="122" t="s">
        <v>239</v>
      </c>
      <c r="C26" s="132"/>
      <c r="D26" s="132"/>
      <c r="E26" s="133"/>
      <c r="F26" s="123"/>
      <c r="G26" s="132">
        <v>6</v>
      </c>
      <c r="H26" s="133"/>
      <c r="I26" s="123"/>
      <c r="J26" s="118">
        <f t="shared" si="4"/>
        <v>90</v>
      </c>
      <c r="K26" s="119">
        <f t="shared" si="5"/>
        <v>3</v>
      </c>
      <c r="L26" s="119">
        <v>60</v>
      </c>
      <c r="M26" s="124">
        <v>20</v>
      </c>
      <c r="N26" s="124">
        <v>40</v>
      </c>
      <c r="O26" s="124"/>
      <c r="P26" s="125">
        <f t="shared" si="6"/>
        <v>30</v>
      </c>
      <c r="Q26" s="118"/>
      <c r="R26" s="119"/>
      <c r="S26" s="119"/>
      <c r="T26" s="119"/>
      <c r="U26" s="119"/>
      <c r="V26" s="119">
        <v>3</v>
      </c>
      <c r="W26" s="119"/>
      <c r="X26" s="120"/>
    </row>
    <row r="27" spans="1:24" s="59" customFormat="1" ht="24.75" customHeight="1">
      <c r="A27" s="121" t="s">
        <v>161</v>
      </c>
      <c r="B27" s="134" t="s">
        <v>223</v>
      </c>
      <c r="C27" s="135"/>
      <c r="D27" s="135"/>
      <c r="E27" s="136"/>
      <c r="F27" s="137"/>
      <c r="G27" s="135">
        <v>4</v>
      </c>
      <c r="H27" s="136"/>
      <c r="I27" s="123"/>
      <c r="J27" s="118">
        <f t="shared" si="4"/>
        <v>150</v>
      </c>
      <c r="K27" s="119">
        <f t="shared" si="5"/>
        <v>5</v>
      </c>
      <c r="L27" s="119">
        <f t="shared" si="7"/>
        <v>50</v>
      </c>
      <c r="M27" s="138">
        <v>20</v>
      </c>
      <c r="N27" s="138">
        <v>30</v>
      </c>
      <c r="O27" s="138"/>
      <c r="P27" s="125">
        <f t="shared" si="6"/>
        <v>100</v>
      </c>
      <c r="Q27" s="139"/>
      <c r="R27" s="140"/>
      <c r="S27" s="140"/>
      <c r="T27" s="140">
        <v>5</v>
      </c>
      <c r="U27" s="140"/>
      <c r="V27" s="140"/>
      <c r="W27" s="140"/>
      <c r="X27" s="141"/>
    </row>
    <row r="28" spans="1:24" s="200" customFormat="1" ht="24.75" customHeight="1">
      <c r="A28" s="121" t="s">
        <v>162</v>
      </c>
      <c r="B28" s="134" t="s">
        <v>246</v>
      </c>
      <c r="C28" s="135"/>
      <c r="D28" s="135"/>
      <c r="E28" s="136"/>
      <c r="F28" s="137"/>
      <c r="G28" s="135">
        <v>6</v>
      </c>
      <c r="H28" s="136"/>
      <c r="I28" s="123"/>
      <c r="J28" s="118">
        <f t="shared" si="4"/>
        <v>90</v>
      </c>
      <c r="K28" s="119">
        <f>SUM(Q28:X28)</f>
        <v>3</v>
      </c>
      <c r="L28" s="119">
        <f>K28*10</f>
        <v>30</v>
      </c>
      <c r="M28" s="138">
        <v>10</v>
      </c>
      <c r="N28" s="138">
        <v>20</v>
      </c>
      <c r="O28" s="138"/>
      <c r="P28" s="125">
        <f t="shared" si="6"/>
        <v>60</v>
      </c>
      <c r="Q28" s="139"/>
      <c r="R28" s="140"/>
      <c r="S28" s="140"/>
      <c r="T28" s="140"/>
      <c r="U28" s="140"/>
      <c r="V28" s="140">
        <v>3</v>
      </c>
      <c r="W28" s="140"/>
      <c r="X28" s="141"/>
    </row>
    <row r="29" spans="1:24" s="59" customFormat="1" ht="24.75" customHeight="1">
      <c r="A29" s="121" t="s">
        <v>163</v>
      </c>
      <c r="B29" s="134" t="s">
        <v>215</v>
      </c>
      <c r="C29" s="135"/>
      <c r="D29" s="135">
        <v>1</v>
      </c>
      <c r="E29" s="136"/>
      <c r="F29" s="137"/>
      <c r="G29" s="135"/>
      <c r="H29" s="136"/>
      <c r="I29" s="123"/>
      <c r="J29" s="118">
        <f aca="true" t="shared" si="8" ref="J29:J42">K29*30</f>
        <v>90</v>
      </c>
      <c r="K29" s="119">
        <f>SUM(Q29:X29)</f>
        <v>3</v>
      </c>
      <c r="L29" s="119">
        <f t="shared" si="7"/>
        <v>30</v>
      </c>
      <c r="M29" s="138">
        <v>10</v>
      </c>
      <c r="N29" s="138">
        <v>20</v>
      </c>
      <c r="O29" s="138"/>
      <c r="P29" s="125">
        <f aca="true" t="shared" si="9" ref="P29:P42">J29-L29</f>
        <v>60</v>
      </c>
      <c r="Q29" s="139">
        <v>3</v>
      </c>
      <c r="R29" s="140"/>
      <c r="S29" s="140"/>
      <c r="T29" s="140"/>
      <c r="U29" s="140"/>
      <c r="V29" s="140"/>
      <c r="W29" s="140"/>
      <c r="X29" s="141"/>
    </row>
    <row r="30" spans="1:24" s="59" customFormat="1" ht="24.75" customHeight="1">
      <c r="A30" s="121" t="s">
        <v>164</v>
      </c>
      <c r="B30" s="134" t="s">
        <v>216</v>
      </c>
      <c r="C30" s="135"/>
      <c r="D30" s="135"/>
      <c r="E30" s="136"/>
      <c r="F30" s="137"/>
      <c r="G30" s="135">
        <v>1</v>
      </c>
      <c r="H30" s="136"/>
      <c r="I30" s="123"/>
      <c r="J30" s="118">
        <f t="shared" si="8"/>
        <v>120</v>
      </c>
      <c r="K30" s="119">
        <v>4</v>
      </c>
      <c r="L30" s="119">
        <f t="shared" si="7"/>
        <v>40</v>
      </c>
      <c r="M30" s="138">
        <v>10</v>
      </c>
      <c r="N30" s="138">
        <v>30</v>
      </c>
      <c r="O30" s="138"/>
      <c r="P30" s="125">
        <f t="shared" si="9"/>
        <v>80</v>
      </c>
      <c r="Q30" s="139">
        <v>4</v>
      </c>
      <c r="R30" s="140"/>
      <c r="S30" s="140"/>
      <c r="T30" s="140"/>
      <c r="U30" s="140"/>
      <c r="V30" s="140"/>
      <c r="W30" s="140"/>
      <c r="X30" s="141"/>
    </row>
    <row r="31" spans="1:24" s="59" customFormat="1" ht="39" customHeight="1">
      <c r="A31" s="121" t="s">
        <v>165</v>
      </c>
      <c r="B31" s="134" t="s">
        <v>238</v>
      </c>
      <c r="C31" s="135"/>
      <c r="D31" s="135">
        <v>6</v>
      </c>
      <c r="E31" s="136"/>
      <c r="F31" s="137"/>
      <c r="G31" s="135"/>
      <c r="H31" s="136"/>
      <c r="I31" s="123">
        <v>7</v>
      </c>
      <c r="J31" s="118">
        <f t="shared" si="8"/>
        <v>270</v>
      </c>
      <c r="K31" s="119">
        <f aca="true" t="shared" si="10" ref="K31:K41">SUM(Q31:X31)</f>
        <v>9</v>
      </c>
      <c r="L31" s="119">
        <v>100</v>
      </c>
      <c r="M31" s="138">
        <v>40</v>
      </c>
      <c r="N31" s="138">
        <v>60</v>
      </c>
      <c r="O31" s="138"/>
      <c r="P31" s="125">
        <f t="shared" si="9"/>
        <v>170</v>
      </c>
      <c r="Q31" s="139"/>
      <c r="R31" s="140"/>
      <c r="S31" s="140"/>
      <c r="T31" s="140"/>
      <c r="U31" s="140">
        <v>4</v>
      </c>
      <c r="V31" s="140">
        <v>5</v>
      </c>
      <c r="W31" s="140"/>
      <c r="X31" s="141"/>
    </row>
    <row r="32" spans="1:24" s="59" customFormat="1" ht="37.5" customHeight="1">
      <c r="A32" s="121" t="s">
        <v>166</v>
      </c>
      <c r="B32" s="134" t="s">
        <v>224</v>
      </c>
      <c r="C32" s="135"/>
      <c r="D32" s="135">
        <v>8</v>
      </c>
      <c r="E32" s="136"/>
      <c r="F32" s="137"/>
      <c r="G32" s="135"/>
      <c r="H32" s="136"/>
      <c r="I32" s="123"/>
      <c r="J32" s="118">
        <f t="shared" si="8"/>
        <v>180</v>
      </c>
      <c r="K32" s="119">
        <f t="shared" si="10"/>
        <v>6</v>
      </c>
      <c r="L32" s="119">
        <v>60</v>
      </c>
      <c r="M32" s="138">
        <v>20</v>
      </c>
      <c r="N32" s="138">
        <v>40</v>
      </c>
      <c r="O32" s="138"/>
      <c r="P32" s="125">
        <f t="shared" si="9"/>
        <v>120</v>
      </c>
      <c r="Q32" s="139"/>
      <c r="R32" s="140"/>
      <c r="S32" s="140"/>
      <c r="T32" s="140"/>
      <c r="U32" s="140"/>
      <c r="V32" s="140"/>
      <c r="W32" s="140">
        <v>3</v>
      </c>
      <c r="X32" s="141">
        <v>3</v>
      </c>
    </row>
    <row r="33" spans="1:24" s="59" customFormat="1" ht="36.75" customHeight="1">
      <c r="A33" s="121" t="s">
        <v>167</v>
      </c>
      <c r="B33" s="134" t="s">
        <v>229</v>
      </c>
      <c r="C33" s="135"/>
      <c r="D33" s="135">
        <v>5</v>
      </c>
      <c r="E33" s="136"/>
      <c r="F33" s="137"/>
      <c r="G33" s="135"/>
      <c r="H33" s="136"/>
      <c r="I33" s="123">
        <v>7</v>
      </c>
      <c r="J33" s="118">
        <f>K33*30</f>
        <v>270</v>
      </c>
      <c r="K33" s="119">
        <f t="shared" si="10"/>
        <v>9</v>
      </c>
      <c r="L33" s="119">
        <v>100</v>
      </c>
      <c r="M33" s="138">
        <v>40</v>
      </c>
      <c r="N33" s="138">
        <v>60</v>
      </c>
      <c r="O33" s="138"/>
      <c r="P33" s="125">
        <f t="shared" si="9"/>
        <v>170</v>
      </c>
      <c r="Q33" s="139"/>
      <c r="R33" s="140"/>
      <c r="S33" s="140">
        <v>2</v>
      </c>
      <c r="T33" s="140">
        <v>3</v>
      </c>
      <c r="U33" s="140">
        <v>4</v>
      </c>
      <c r="V33" s="140"/>
      <c r="W33" s="140"/>
      <c r="X33" s="141"/>
    </row>
    <row r="34" spans="1:24" s="59" customFormat="1" ht="39" customHeight="1">
      <c r="A34" s="121" t="s">
        <v>168</v>
      </c>
      <c r="B34" s="134" t="s">
        <v>230</v>
      </c>
      <c r="C34" s="135"/>
      <c r="D34" s="135"/>
      <c r="E34" s="136"/>
      <c r="F34" s="137"/>
      <c r="G34" s="135">
        <v>5</v>
      </c>
      <c r="H34" s="136"/>
      <c r="I34" s="123"/>
      <c r="J34" s="118">
        <f>K34*30</f>
        <v>90</v>
      </c>
      <c r="K34" s="119">
        <f t="shared" si="10"/>
        <v>3</v>
      </c>
      <c r="L34" s="119">
        <v>40</v>
      </c>
      <c r="M34" s="138">
        <v>10</v>
      </c>
      <c r="N34" s="138">
        <v>30</v>
      </c>
      <c r="O34" s="138"/>
      <c r="P34" s="125">
        <f t="shared" si="9"/>
        <v>50</v>
      </c>
      <c r="Q34" s="139"/>
      <c r="R34" s="140"/>
      <c r="S34" s="140"/>
      <c r="T34" s="140"/>
      <c r="U34" s="140">
        <v>3</v>
      </c>
      <c r="V34" s="140"/>
      <c r="W34" s="140"/>
      <c r="X34" s="141"/>
    </row>
    <row r="35" spans="1:24" s="59" customFormat="1" ht="41.25" customHeight="1">
      <c r="A35" s="121" t="s">
        <v>210</v>
      </c>
      <c r="B35" s="134" t="s">
        <v>231</v>
      </c>
      <c r="C35" s="135"/>
      <c r="D35" s="135">
        <v>7</v>
      </c>
      <c r="E35" s="136"/>
      <c r="F35" s="137"/>
      <c r="G35" s="135"/>
      <c r="H35" s="136"/>
      <c r="I35" s="123"/>
      <c r="J35" s="118">
        <f>K35*30</f>
        <v>90</v>
      </c>
      <c r="K35" s="119">
        <f t="shared" si="10"/>
        <v>3</v>
      </c>
      <c r="L35" s="119">
        <v>30</v>
      </c>
      <c r="M35" s="138">
        <v>10</v>
      </c>
      <c r="N35" s="138">
        <v>20</v>
      </c>
      <c r="O35" s="138"/>
      <c r="P35" s="125">
        <f t="shared" si="9"/>
        <v>60</v>
      </c>
      <c r="Q35" s="139"/>
      <c r="R35" s="140"/>
      <c r="S35" s="140"/>
      <c r="T35" s="140"/>
      <c r="U35" s="140"/>
      <c r="V35" s="140"/>
      <c r="W35" s="140">
        <v>3</v>
      </c>
      <c r="X35" s="141"/>
    </row>
    <row r="36" spans="1:24" s="59" customFormat="1" ht="39.75" customHeight="1">
      <c r="A36" s="121" t="s">
        <v>169</v>
      </c>
      <c r="B36" s="134" t="s">
        <v>232</v>
      </c>
      <c r="C36" s="135"/>
      <c r="D36" s="135">
        <v>6</v>
      </c>
      <c r="E36" s="136"/>
      <c r="F36" s="137"/>
      <c r="G36" s="135"/>
      <c r="H36" s="136"/>
      <c r="I36" s="123"/>
      <c r="J36" s="118">
        <f>K36*30</f>
        <v>90</v>
      </c>
      <c r="K36" s="119">
        <f t="shared" si="10"/>
        <v>3</v>
      </c>
      <c r="L36" s="119">
        <v>40</v>
      </c>
      <c r="M36" s="138">
        <v>10</v>
      </c>
      <c r="N36" s="138">
        <v>30</v>
      </c>
      <c r="O36" s="138"/>
      <c r="P36" s="125">
        <f t="shared" si="9"/>
        <v>50</v>
      </c>
      <c r="Q36" s="139"/>
      <c r="R36" s="140"/>
      <c r="S36" s="140"/>
      <c r="T36" s="140"/>
      <c r="U36" s="140"/>
      <c r="V36" s="140">
        <v>3</v>
      </c>
      <c r="W36" s="140"/>
      <c r="X36" s="141"/>
    </row>
    <row r="37" spans="1:24" s="59" customFormat="1" ht="42.75" customHeight="1">
      <c r="A37" s="121" t="s">
        <v>203</v>
      </c>
      <c r="B37" s="134" t="s">
        <v>233</v>
      </c>
      <c r="C37" s="135"/>
      <c r="D37" s="135"/>
      <c r="E37" s="136"/>
      <c r="F37" s="137"/>
      <c r="G37" s="135">
        <v>8</v>
      </c>
      <c r="H37" s="136"/>
      <c r="I37" s="123"/>
      <c r="J37" s="118">
        <f t="shared" si="8"/>
        <v>90</v>
      </c>
      <c r="K37" s="119">
        <f t="shared" si="10"/>
        <v>3</v>
      </c>
      <c r="L37" s="119">
        <f>K37*10</f>
        <v>30</v>
      </c>
      <c r="M37" s="138">
        <v>10</v>
      </c>
      <c r="N37" s="138">
        <v>20</v>
      </c>
      <c r="O37" s="138"/>
      <c r="P37" s="125">
        <f t="shared" si="9"/>
        <v>60</v>
      </c>
      <c r="Q37" s="139"/>
      <c r="R37" s="140"/>
      <c r="S37" s="140"/>
      <c r="T37" s="140"/>
      <c r="U37" s="140"/>
      <c r="V37" s="140"/>
      <c r="W37" s="140"/>
      <c r="X37" s="141">
        <v>3</v>
      </c>
    </row>
    <row r="38" spans="1:24" s="59" customFormat="1" ht="41.25" customHeight="1">
      <c r="A38" s="121" t="s">
        <v>204</v>
      </c>
      <c r="B38" s="134" t="s">
        <v>235</v>
      </c>
      <c r="C38" s="135"/>
      <c r="D38" s="135">
        <v>8</v>
      </c>
      <c r="E38" s="136"/>
      <c r="F38" s="137"/>
      <c r="G38" s="135"/>
      <c r="H38" s="136"/>
      <c r="I38" s="123">
        <v>7</v>
      </c>
      <c r="J38" s="118">
        <f t="shared" si="8"/>
        <v>120</v>
      </c>
      <c r="K38" s="119">
        <f t="shared" si="10"/>
        <v>4</v>
      </c>
      <c r="L38" s="119">
        <f>K38*10</f>
        <v>40</v>
      </c>
      <c r="M38" s="138">
        <v>10</v>
      </c>
      <c r="N38" s="138">
        <v>30</v>
      </c>
      <c r="O38" s="138"/>
      <c r="P38" s="125">
        <f t="shared" si="9"/>
        <v>80</v>
      </c>
      <c r="Q38" s="139"/>
      <c r="R38" s="140"/>
      <c r="S38" s="140"/>
      <c r="T38" s="140"/>
      <c r="U38" s="140"/>
      <c r="V38" s="140"/>
      <c r="W38" s="140"/>
      <c r="X38" s="141">
        <v>4</v>
      </c>
    </row>
    <row r="39" spans="1:24" s="59" customFormat="1" ht="39" customHeight="1">
      <c r="A39" s="121" t="s">
        <v>170</v>
      </c>
      <c r="B39" s="134" t="s">
        <v>234</v>
      </c>
      <c r="C39" s="135"/>
      <c r="D39" s="135">
        <v>5</v>
      </c>
      <c r="E39" s="136"/>
      <c r="F39" s="137"/>
      <c r="G39" s="135"/>
      <c r="H39" s="136"/>
      <c r="I39" s="123">
        <v>7</v>
      </c>
      <c r="J39" s="118">
        <f t="shared" si="8"/>
        <v>90</v>
      </c>
      <c r="K39" s="119">
        <f t="shared" si="10"/>
        <v>3</v>
      </c>
      <c r="L39" s="119">
        <v>40</v>
      </c>
      <c r="M39" s="138">
        <v>10</v>
      </c>
      <c r="N39" s="138">
        <v>30</v>
      </c>
      <c r="O39" s="138"/>
      <c r="P39" s="125">
        <f t="shared" si="9"/>
        <v>50</v>
      </c>
      <c r="Q39" s="139"/>
      <c r="R39" s="140"/>
      <c r="S39" s="140"/>
      <c r="T39" s="140"/>
      <c r="U39" s="140">
        <v>3</v>
      </c>
      <c r="V39" s="140" t="s">
        <v>225</v>
      </c>
      <c r="W39" s="140"/>
      <c r="X39" s="141"/>
    </row>
    <row r="40" spans="1:24" s="59" customFormat="1" ht="38.25" customHeight="1">
      <c r="A40" s="121" t="s">
        <v>211</v>
      </c>
      <c r="B40" s="134" t="s">
        <v>236</v>
      </c>
      <c r="C40" s="135"/>
      <c r="D40" s="135">
        <v>7</v>
      </c>
      <c r="E40" s="136"/>
      <c r="F40" s="137"/>
      <c r="G40" s="135"/>
      <c r="H40" s="136"/>
      <c r="I40" s="123">
        <v>7</v>
      </c>
      <c r="J40" s="118">
        <f t="shared" si="8"/>
        <v>180</v>
      </c>
      <c r="K40" s="119">
        <f t="shared" si="10"/>
        <v>6</v>
      </c>
      <c r="L40" s="119">
        <f>K40*10</f>
        <v>60</v>
      </c>
      <c r="M40" s="138">
        <v>20</v>
      </c>
      <c r="N40" s="138">
        <v>40</v>
      </c>
      <c r="O40" s="138"/>
      <c r="P40" s="125">
        <f t="shared" si="9"/>
        <v>120</v>
      </c>
      <c r="Q40" s="139"/>
      <c r="R40" s="140"/>
      <c r="S40" s="140"/>
      <c r="T40" s="140"/>
      <c r="U40" s="140"/>
      <c r="V40" s="140"/>
      <c r="W40" s="140">
        <v>6</v>
      </c>
      <c r="X40" s="141"/>
    </row>
    <row r="41" spans="1:24" s="59" customFormat="1" ht="38.25" customHeight="1">
      <c r="A41" s="121" t="s">
        <v>218</v>
      </c>
      <c r="B41" s="134" t="s">
        <v>237</v>
      </c>
      <c r="C41" s="135"/>
      <c r="D41" s="135"/>
      <c r="E41" s="136"/>
      <c r="F41" s="137"/>
      <c r="G41" s="135">
        <v>7</v>
      </c>
      <c r="H41" s="136"/>
      <c r="I41" s="123"/>
      <c r="J41" s="118">
        <v>90</v>
      </c>
      <c r="K41" s="119">
        <f t="shared" si="10"/>
        <v>3</v>
      </c>
      <c r="L41" s="119">
        <v>30</v>
      </c>
      <c r="M41" s="138">
        <v>10</v>
      </c>
      <c r="N41" s="138">
        <v>20</v>
      </c>
      <c r="O41" s="138"/>
      <c r="P41" s="125">
        <f t="shared" si="9"/>
        <v>60</v>
      </c>
      <c r="Q41" s="139"/>
      <c r="R41" s="140"/>
      <c r="S41" s="140"/>
      <c r="T41" s="140"/>
      <c r="U41" s="140"/>
      <c r="V41" s="140"/>
      <c r="W41" s="140">
        <v>3</v>
      </c>
      <c r="X41" s="141"/>
    </row>
    <row r="42" spans="1:24" s="59" customFormat="1" ht="39" customHeight="1">
      <c r="A42" s="121" t="s">
        <v>219</v>
      </c>
      <c r="B42" s="134" t="s">
        <v>247</v>
      </c>
      <c r="C42" s="135"/>
      <c r="D42" s="135"/>
      <c r="E42" s="136"/>
      <c r="F42" s="137"/>
      <c r="G42" s="135">
        <v>5</v>
      </c>
      <c r="H42" s="136"/>
      <c r="I42" s="123"/>
      <c r="J42" s="118">
        <f t="shared" si="8"/>
        <v>90</v>
      </c>
      <c r="K42" s="119">
        <f>SUM(Q42:X42)</f>
        <v>3</v>
      </c>
      <c r="L42" s="119">
        <f>K42*10</f>
        <v>30</v>
      </c>
      <c r="M42" s="138">
        <v>10</v>
      </c>
      <c r="N42" s="138">
        <v>20</v>
      </c>
      <c r="O42" s="138"/>
      <c r="P42" s="125">
        <f t="shared" si="9"/>
        <v>60</v>
      </c>
      <c r="Q42" s="139"/>
      <c r="R42" s="140"/>
      <c r="S42" s="140"/>
      <c r="T42" s="140"/>
      <c r="U42" s="140">
        <v>3</v>
      </c>
      <c r="V42" s="140"/>
      <c r="W42" s="140"/>
      <c r="X42" s="141"/>
    </row>
    <row r="43" spans="1:24" s="58" customFormat="1" ht="24" customHeight="1" thickBot="1">
      <c r="A43" s="339" t="s">
        <v>118</v>
      </c>
      <c r="B43" s="340"/>
      <c r="C43" s="329"/>
      <c r="D43" s="329"/>
      <c r="E43" s="330"/>
      <c r="F43" s="353"/>
      <c r="G43" s="329"/>
      <c r="H43" s="330"/>
      <c r="I43" s="127"/>
      <c r="J43" s="128">
        <f aca="true" t="shared" si="11" ref="J43:X43">SUM(J22:J42)</f>
        <v>3090</v>
      </c>
      <c r="K43" s="129">
        <f t="shared" si="11"/>
        <v>103</v>
      </c>
      <c r="L43" s="129">
        <f t="shared" si="11"/>
        <v>1160</v>
      </c>
      <c r="M43" s="129">
        <f t="shared" si="11"/>
        <v>408</v>
      </c>
      <c r="N43" s="129">
        <f t="shared" si="11"/>
        <v>752</v>
      </c>
      <c r="O43" s="129">
        <f t="shared" si="11"/>
        <v>0</v>
      </c>
      <c r="P43" s="130">
        <f t="shared" si="11"/>
        <v>1930</v>
      </c>
      <c r="Q43" s="128">
        <f t="shared" si="11"/>
        <v>14</v>
      </c>
      <c r="R43" s="129">
        <f t="shared" si="11"/>
        <v>9</v>
      </c>
      <c r="S43" s="129">
        <f t="shared" si="11"/>
        <v>10</v>
      </c>
      <c r="T43" s="129">
        <f t="shared" si="11"/>
        <v>8</v>
      </c>
      <c r="U43" s="129">
        <f t="shared" si="11"/>
        <v>20</v>
      </c>
      <c r="V43" s="129">
        <f t="shared" si="11"/>
        <v>17</v>
      </c>
      <c r="W43" s="129">
        <f t="shared" si="11"/>
        <v>15</v>
      </c>
      <c r="X43" s="131">
        <f t="shared" si="11"/>
        <v>10</v>
      </c>
    </row>
    <row r="44" spans="1:24" s="59" customFormat="1" ht="4.5" customHeight="1" thickBot="1">
      <c r="A44" s="322"/>
      <c r="B44" s="323"/>
      <c r="C44" s="323"/>
      <c r="D44" s="323"/>
      <c r="E44" s="323"/>
      <c r="F44" s="323"/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323"/>
      <c r="V44" s="323"/>
      <c r="W44" s="323"/>
      <c r="X44" s="324"/>
    </row>
    <row r="45" spans="1:24" s="59" customFormat="1" ht="19.5" customHeight="1">
      <c r="A45" s="312" t="s">
        <v>121</v>
      </c>
      <c r="B45" s="313"/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</row>
    <row r="46" spans="1:24" s="59" customFormat="1" ht="21" customHeight="1">
      <c r="A46" s="121" t="s">
        <v>220</v>
      </c>
      <c r="B46" s="134" t="s">
        <v>183</v>
      </c>
      <c r="C46" s="132"/>
      <c r="D46" s="132"/>
      <c r="E46" s="133"/>
      <c r="F46" s="123"/>
      <c r="G46" s="132"/>
      <c r="H46" s="133"/>
      <c r="I46" s="137">
        <v>4</v>
      </c>
      <c r="J46" s="121">
        <f>K46*30</f>
        <v>30</v>
      </c>
      <c r="K46" s="119">
        <f>SUM(Q46:X46)</f>
        <v>1</v>
      </c>
      <c r="L46" s="119">
        <v>0</v>
      </c>
      <c r="M46" s="138"/>
      <c r="N46" s="138"/>
      <c r="O46" s="138"/>
      <c r="P46" s="125">
        <f>J46-L46</f>
        <v>30</v>
      </c>
      <c r="Q46" s="139"/>
      <c r="R46" s="140"/>
      <c r="S46" s="140"/>
      <c r="T46" s="140">
        <v>1</v>
      </c>
      <c r="U46" s="140"/>
      <c r="V46" s="140"/>
      <c r="W46" s="140"/>
      <c r="X46" s="120"/>
    </row>
    <row r="47" spans="1:24" s="59" customFormat="1" ht="21" customHeight="1">
      <c r="A47" s="121" t="s">
        <v>226</v>
      </c>
      <c r="B47" s="134" t="s">
        <v>182</v>
      </c>
      <c r="C47" s="132"/>
      <c r="D47" s="132"/>
      <c r="E47" s="133"/>
      <c r="F47" s="123"/>
      <c r="G47" s="132"/>
      <c r="H47" s="133"/>
      <c r="I47" s="137">
        <v>5</v>
      </c>
      <c r="J47" s="121">
        <f>K47*30</f>
        <v>30</v>
      </c>
      <c r="K47" s="119">
        <f>SUM(Q47:X47)</f>
        <v>1</v>
      </c>
      <c r="L47" s="119">
        <v>0</v>
      </c>
      <c r="M47" s="138"/>
      <c r="N47" s="138"/>
      <c r="O47" s="138"/>
      <c r="P47" s="125">
        <f>J47-L47</f>
        <v>30</v>
      </c>
      <c r="Q47" s="139"/>
      <c r="R47" s="140"/>
      <c r="S47" s="140"/>
      <c r="T47" s="140"/>
      <c r="U47" s="140">
        <v>1</v>
      </c>
      <c r="V47" s="140"/>
      <c r="W47" s="140"/>
      <c r="X47" s="120"/>
    </row>
    <row r="48" spans="1:24" s="59" customFormat="1" ht="24.75" customHeight="1">
      <c r="A48" s="121" t="s">
        <v>227</v>
      </c>
      <c r="B48" s="134" t="s">
        <v>184</v>
      </c>
      <c r="C48" s="132"/>
      <c r="D48" s="132"/>
      <c r="E48" s="133"/>
      <c r="F48" s="123"/>
      <c r="G48" s="132"/>
      <c r="H48" s="133"/>
      <c r="I48" s="137">
        <v>7</v>
      </c>
      <c r="J48" s="121">
        <f>K48*30</f>
        <v>30</v>
      </c>
      <c r="K48" s="119">
        <f>SUM(Q48:X48)</f>
        <v>1</v>
      </c>
      <c r="L48" s="119">
        <v>0</v>
      </c>
      <c r="M48" s="138"/>
      <c r="N48" s="138"/>
      <c r="O48" s="138"/>
      <c r="P48" s="125">
        <f>J48-L48</f>
        <v>30</v>
      </c>
      <c r="Q48" s="139"/>
      <c r="R48" s="140"/>
      <c r="S48" s="140"/>
      <c r="T48" s="140"/>
      <c r="U48" s="140"/>
      <c r="V48" s="140"/>
      <c r="W48" s="140">
        <v>1</v>
      </c>
      <c r="X48" s="120"/>
    </row>
    <row r="49" spans="1:24" s="60" customFormat="1" ht="19.5" customHeight="1" thickBot="1">
      <c r="A49" s="339" t="s">
        <v>119</v>
      </c>
      <c r="B49" s="340"/>
      <c r="C49" s="332"/>
      <c r="D49" s="332"/>
      <c r="E49" s="333"/>
      <c r="F49" s="331"/>
      <c r="G49" s="332"/>
      <c r="H49" s="333"/>
      <c r="I49" s="155"/>
      <c r="J49" s="128">
        <f aca="true" t="shared" si="12" ref="J49:X49">SUM(J46:J48)</f>
        <v>90</v>
      </c>
      <c r="K49" s="129">
        <f t="shared" si="12"/>
        <v>3</v>
      </c>
      <c r="L49" s="129">
        <f t="shared" si="12"/>
        <v>0</v>
      </c>
      <c r="M49" s="129">
        <f t="shared" si="12"/>
        <v>0</v>
      </c>
      <c r="N49" s="129">
        <f t="shared" si="12"/>
        <v>0</v>
      </c>
      <c r="O49" s="129">
        <f t="shared" si="12"/>
        <v>0</v>
      </c>
      <c r="P49" s="131">
        <f t="shared" si="12"/>
        <v>90</v>
      </c>
      <c r="Q49" s="128">
        <f t="shared" si="12"/>
        <v>0</v>
      </c>
      <c r="R49" s="129">
        <f t="shared" si="12"/>
        <v>0</v>
      </c>
      <c r="S49" s="129">
        <f t="shared" si="12"/>
        <v>0</v>
      </c>
      <c r="T49" s="129">
        <f t="shared" si="12"/>
        <v>1</v>
      </c>
      <c r="U49" s="129">
        <f t="shared" si="12"/>
        <v>1</v>
      </c>
      <c r="V49" s="129">
        <f t="shared" si="12"/>
        <v>0</v>
      </c>
      <c r="W49" s="129">
        <f t="shared" si="12"/>
        <v>1</v>
      </c>
      <c r="X49" s="131">
        <f t="shared" si="12"/>
        <v>0</v>
      </c>
    </row>
    <row r="50" spans="1:24" s="59" customFormat="1" ht="14.25" customHeight="1" thickBot="1">
      <c r="A50" s="381"/>
      <c r="B50" s="382"/>
      <c r="C50" s="382"/>
      <c r="D50" s="382"/>
      <c r="E50" s="382"/>
      <c r="F50" s="382"/>
      <c r="G50" s="382"/>
      <c r="H50" s="382"/>
      <c r="I50" s="382"/>
      <c r="J50" s="382"/>
      <c r="K50" s="382"/>
      <c r="L50" s="382"/>
      <c r="M50" s="382"/>
      <c r="N50" s="382"/>
      <c r="O50" s="382"/>
      <c r="P50" s="382"/>
      <c r="Q50" s="382"/>
      <c r="R50" s="382"/>
      <c r="S50" s="382"/>
      <c r="T50" s="382"/>
      <c r="U50" s="382"/>
      <c r="V50" s="382"/>
      <c r="W50" s="382"/>
      <c r="X50" s="383"/>
    </row>
    <row r="51" spans="1:24" s="59" customFormat="1" ht="16.5" customHeight="1" thickBot="1">
      <c r="A51" s="364" t="s">
        <v>120</v>
      </c>
      <c r="B51" s="365"/>
      <c r="C51" s="365"/>
      <c r="D51" s="365"/>
      <c r="E51" s="365"/>
      <c r="F51" s="365"/>
      <c r="G51" s="365"/>
      <c r="H51" s="365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365"/>
      <c r="U51" s="365"/>
      <c r="V51" s="365"/>
      <c r="W51" s="365"/>
      <c r="X51" s="366"/>
    </row>
    <row r="52" spans="1:24" s="61" customFormat="1" ht="24.75" customHeight="1" thickBot="1">
      <c r="A52" s="156" t="s">
        <v>228</v>
      </c>
      <c r="B52" s="157" t="s">
        <v>185</v>
      </c>
      <c r="C52" s="158"/>
      <c r="D52" s="159"/>
      <c r="E52" s="160"/>
      <c r="F52" s="161">
        <v>2</v>
      </c>
      <c r="G52" s="162">
        <v>3</v>
      </c>
      <c r="H52" s="163">
        <v>4.5</v>
      </c>
      <c r="I52" s="164"/>
      <c r="J52" s="121">
        <f>K52*30</f>
        <v>390</v>
      </c>
      <c r="K52" s="119">
        <f>SUM(Q52:X52)</f>
        <v>13</v>
      </c>
      <c r="L52" s="119">
        <v>0</v>
      </c>
      <c r="M52" s="165"/>
      <c r="N52" s="165"/>
      <c r="O52" s="165"/>
      <c r="P52" s="120">
        <f>J52-L52</f>
        <v>390</v>
      </c>
      <c r="Q52" s="166"/>
      <c r="R52" s="167">
        <v>3</v>
      </c>
      <c r="S52" s="167">
        <v>4</v>
      </c>
      <c r="T52" s="167">
        <v>3</v>
      </c>
      <c r="U52" s="167">
        <v>3</v>
      </c>
      <c r="V52" s="167"/>
      <c r="W52" s="167"/>
      <c r="X52" s="168"/>
    </row>
    <row r="53" spans="1:24" s="61" customFormat="1" ht="24.75" customHeight="1">
      <c r="A53" s="156" t="s">
        <v>245</v>
      </c>
      <c r="B53" s="169" t="s">
        <v>186</v>
      </c>
      <c r="C53" s="170"/>
      <c r="D53" s="170"/>
      <c r="E53" s="171"/>
      <c r="F53" s="172">
        <v>6</v>
      </c>
      <c r="G53" s="173">
        <v>7</v>
      </c>
      <c r="H53" s="174">
        <v>8</v>
      </c>
      <c r="I53" s="175"/>
      <c r="J53" s="121">
        <f>K53*30</f>
        <v>690</v>
      </c>
      <c r="K53" s="119">
        <f>SUM(Q53:X53)</f>
        <v>23</v>
      </c>
      <c r="L53" s="119">
        <v>0</v>
      </c>
      <c r="M53" s="138"/>
      <c r="N53" s="138"/>
      <c r="O53" s="138"/>
      <c r="P53" s="120">
        <f>J53-L53</f>
        <v>690</v>
      </c>
      <c r="Q53" s="176"/>
      <c r="R53" s="177"/>
      <c r="S53" s="177"/>
      <c r="T53" s="177"/>
      <c r="U53" s="177"/>
      <c r="V53" s="177">
        <v>7</v>
      </c>
      <c r="W53" s="177">
        <v>8</v>
      </c>
      <c r="X53" s="178">
        <v>8</v>
      </c>
    </row>
    <row r="54" spans="1:24" s="60" customFormat="1" ht="18" customHeight="1" thickBot="1">
      <c r="A54" s="339" t="s">
        <v>122</v>
      </c>
      <c r="B54" s="340"/>
      <c r="C54" s="332"/>
      <c r="D54" s="332"/>
      <c r="E54" s="333"/>
      <c r="F54" s="331"/>
      <c r="G54" s="332"/>
      <c r="H54" s="333"/>
      <c r="I54" s="155"/>
      <c r="J54" s="128">
        <f aca="true" t="shared" si="13" ref="J54:X54">SUM(J52:J53)</f>
        <v>1080</v>
      </c>
      <c r="K54" s="129">
        <f t="shared" si="13"/>
        <v>36</v>
      </c>
      <c r="L54" s="129">
        <f t="shared" si="13"/>
        <v>0</v>
      </c>
      <c r="M54" s="129">
        <f t="shared" si="13"/>
        <v>0</v>
      </c>
      <c r="N54" s="129">
        <f t="shared" si="13"/>
        <v>0</v>
      </c>
      <c r="O54" s="129">
        <f t="shared" si="13"/>
        <v>0</v>
      </c>
      <c r="P54" s="131">
        <f t="shared" si="13"/>
        <v>1080</v>
      </c>
      <c r="Q54" s="128">
        <f t="shared" si="13"/>
        <v>0</v>
      </c>
      <c r="R54" s="129">
        <f t="shared" si="13"/>
        <v>3</v>
      </c>
      <c r="S54" s="129">
        <f t="shared" si="13"/>
        <v>4</v>
      </c>
      <c r="T54" s="129">
        <f t="shared" si="13"/>
        <v>3</v>
      </c>
      <c r="U54" s="129">
        <f t="shared" si="13"/>
        <v>3</v>
      </c>
      <c r="V54" s="129">
        <f t="shared" si="13"/>
        <v>7</v>
      </c>
      <c r="W54" s="129">
        <f t="shared" si="13"/>
        <v>8</v>
      </c>
      <c r="X54" s="131">
        <f t="shared" si="13"/>
        <v>8</v>
      </c>
    </row>
    <row r="55" spans="1:24" s="59" customFormat="1" ht="1.5" customHeight="1" hidden="1" thickBot="1">
      <c r="A55" s="397"/>
      <c r="B55" s="398"/>
      <c r="C55" s="398"/>
      <c r="D55" s="398"/>
      <c r="E55" s="398"/>
      <c r="F55" s="398"/>
      <c r="G55" s="398"/>
      <c r="H55" s="398"/>
      <c r="I55" s="398"/>
      <c r="J55" s="398"/>
      <c r="K55" s="398"/>
      <c r="L55" s="398"/>
      <c r="M55" s="398"/>
      <c r="N55" s="398"/>
      <c r="O55" s="398"/>
      <c r="P55" s="398"/>
      <c r="Q55" s="398"/>
      <c r="R55" s="398"/>
      <c r="S55" s="398"/>
      <c r="T55" s="398"/>
      <c r="U55" s="398"/>
      <c r="V55" s="398"/>
      <c r="W55" s="398"/>
      <c r="X55" s="399"/>
    </row>
    <row r="56" spans="1:24" s="59" customFormat="1" ht="27.75" customHeight="1" hidden="1" thickBot="1">
      <c r="A56" s="179"/>
      <c r="B56" s="169"/>
      <c r="C56" s="170"/>
      <c r="D56" s="170"/>
      <c r="E56" s="171"/>
      <c r="F56" s="180"/>
      <c r="G56" s="170"/>
      <c r="H56" s="171"/>
      <c r="I56" s="181"/>
      <c r="J56" s="182"/>
      <c r="K56" s="183"/>
      <c r="L56" s="183"/>
      <c r="M56" s="184"/>
      <c r="N56" s="184"/>
      <c r="O56" s="184"/>
      <c r="P56" s="185"/>
      <c r="Q56" s="176"/>
      <c r="R56" s="177"/>
      <c r="S56" s="177"/>
      <c r="T56" s="177"/>
      <c r="U56" s="177"/>
      <c r="V56" s="177"/>
      <c r="W56" s="177"/>
      <c r="X56" s="186"/>
    </row>
    <row r="57" spans="1:24" s="60" customFormat="1" ht="22.5" customHeight="1" thickBot="1">
      <c r="A57" s="334" t="s">
        <v>123</v>
      </c>
      <c r="B57" s="335"/>
      <c r="C57" s="396"/>
      <c r="D57" s="396"/>
      <c r="E57" s="396"/>
      <c r="F57" s="396"/>
      <c r="G57" s="396"/>
      <c r="H57" s="396"/>
      <c r="I57" s="187"/>
      <c r="J57" s="188">
        <f aca="true" t="shared" si="14" ref="J57:X57">SUM(J19,J43,J49,J54,J56)</f>
        <v>5400</v>
      </c>
      <c r="K57" s="188">
        <f t="shared" si="14"/>
        <v>180</v>
      </c>
      <c r="L57" s="188">
        <f t="shared" si="14"/>
        <v>1540</v>
      </c>
      <c r="M57" s="188">
        <f t="shared" si="14"/>
        <v>464</v>
      </c>
      <c r="N57" s="188">
        <f t="shared" si="14"/>
        <v>1076</v>
      </c>
      <c r="O57" s="188">
        <f t="shared" si="14"/>
        <v>0</v>
      </c>
      <c r="P57" s="188">
        <f t="shared" si="14"/>
        <v>3860</v>
      </c>
      <c r="Q57" s="188">
        <f t="shared" si="14"/>
        <v>25</v>
      </c>
      <c r="R57" s="188">
        <f t="shared" si="14"/>
        <v>20</v>
      </c>
      <c r="S57" s="188">
        <f t="shared" si="14"/>
        <v>25</v>
      </c>
      <c r="T57" s="188">
        <f t="shared" si="14"/>
        <v>20</v>
      </c>
      <c r="U57" s="188">
        <f t="shared" si="14"/>
        <v>24</v>
      </c>
      <c r="V57" s="188">
        <f t="shared" si="14"/>
        <v>24</v>
      </c>
      <c r="W57" s="188">
        <f t="shared" si="14"/>
        <v>24</v>
      </c>
      <c r="X57" s="188">
        <f t="shared" si="14"/>
        <v>18</v>
      </c>
    </row>
    <row r="58" spans="1:24" s="60" customFormat="1" ht="3.75" customHeight="1" thickBot="1">
      <c r="A58" s="364"/>
      <c r="B58" s="365"/>
      <c r="C58" s="365"/>
      <c r="D58" s="365"/>
      <c r="E58" s="365"/>
      <c r="F58" s="365"/>
      <c r="G58" s="365"/>
      <c r="H58" s="365"/>
      <c r="I58" s="365"/>
      <c r="J58" s="365"/>
      <c r="K58" s="365"/>
      <c r="L58" s="365"/>
      <c r="M58" s="365"/>
      <c r="N58" s="365"/>
      <c r="O58" s="365"/>
      <c r="P58" s="365"/>
      <c r="Q58" s="365"/>
      <c r="R58" s="365"/>
      <c r="S58" s="365"/>
      <c r="T58" s="365"/>
      <c r="U58" s="365"/>
      <c r="V58" s="365"/>
      <c r="W58" s="365"/>
      <c r="X58" s="366"/>
    </row>
    <row r="59" spans="1:24" s="59" customFormat="1" ht="17.25" customHeight="1" thickBot="1">
      <c r="A59" s="364" t="s">
        <v>124</v>
      </c>
      <c r="B59" s="365"/>
      <c r="C59" s="365"/>
      <c r="D59" s="365"/>
      <c r="E59" s="365"/>
      <c r="F59" s="365"/>
      <c r="G59" s="365"/>
      <c r="H59" s="365"/>
      <c r="I59" s="365"/>
      <c r="J59" s="365"/>
      <c r="K59" s="365"/>
      <c r="L59" s="365"/>
      <c r="M59" s="365"/>
      <c r="N59" s="365"/>
      <c r="O59" s="365"/>
      <c r="P59" s="365"/>
      <c r="Q59" s="365"/>
      <c r="R59" s="365"/>
      <c r="S59" s="365"/>
      <c r="T59" s="365"/>
      <c r="U59" s="365"/>
      <c r="V59" s="365"/>
      <c r="W59" s="365"/>
      <c r="X59" s="366"/>
    </row>
    <row r="60" spans="1:24" s="113" customFormat="1" ht="24" customHeight="1">
      <c r="A60" s="341" t="s">
        <v>207</v>
      </c>
      <c r="B60" s="342"/>
      <c r="C60" s="342"/>
      <c r="D60" s="342"/>
      <c r="E60" s="342"/>
      <c r="F60" s="342"/>
      <c r="G60" s="342"/>
      <c r="H60" s="342"/>
      <c r="I60" s="342"/>
      <c r="J60" s="342"/>
      <c r="K60" s="342"/>
      <c r="L60" s="342"/>
      <c r="M60" s="342"/>
      <c r="N60" s="342"/>
      <c r="O60" s="342"/>
      <c r="P60" s="342"/>
      <c r="Q60" s="342"/>
      <c r="R60" s="342"/>
      <c r="S60" s="342"/>
      <c r="T60" s="342"/>
      <c r="U60" s="342"/>
      <c r="V60" s="342"/>
      <c r="W60" s="342"/>
      <c r="X60" s="343"/>
    </row>
    <row r="61" spans="1:24" s="57" customFormat="1" ht="24.75" customHeight="1">
      <c r="A61" s="121" t="s">
        <v>171</v>
      </c>
      <c r="B61" s="126" t="s">
        <v>131</v>
      </c>
      <c r="C61" s="132"/>
      <c r="D61" s="132"/>
      <c r="E61" s="133"/>
      <c r="F61" s="123"/>
      <c r="G61" s="132">
        <v>1</v>
      </c>
      <c r="H61" s="133"/>
      <c r="I61" s="123"/>
      <c r="J61" s="118">
        <f aca="true" t="shared" si="15" ref="J61:J66">K61*30</f>
        <v>150</v>
      </c>
      <c r="K61" s="119">
        <f aca="true" t="shared" si="16" ref="K61:K66">SUM(Q61:X61)</f>
        <v>5</v>
      </c>
      <c r="L61" s="119">
        <v>50</v>
      </c>
      <c r="M61" s="124">
        <v>20</v>
      </c>
      <c r="N61" s="124">
        <v>30</v>
      </c>
      <c r="O61" s="124"/>
      <c r="P61" s="125">
        <f aca="true" t="shared" si="17" ref="P61:P66">J61-L61</f>
        <v>100</v>
      </c>
      <c r="Q61" s="118">
        <v>5</v>
      </c>
      <c r="R61" s="119"/>
      <c r="S61" s="119"/>
      <c r="T61" s="119"/>
      <c r="U61" s="119"/>
      <c r="V61" s="119"/>
      <c r="W61" s="119"/>
      <c r="X61" s="120"/>
    </row>
    <row r="62" spans="1:24" s="57" customFormat="1" ht="24.75" customHeight="1">
      <c r="A62" s="121" t="s">
        <v>172</v>
      </c>
      <c r="B62" s="122" t="s">
        <v>132</v>
      </c>
      <c r="C62" s="132"/>
      <c r="D62" s="132"/>
      <c r="E62" s="133"/>
      <c r="F62" s="123"/>
      <c r="G62" s="132">
        <v>2</v>
      </c>
      <c r="H62" s="133"/>
      <c r="I62" s="123"/>
      <c r="J62" s="118">
        <f t="shared" si="15"/>
        <v>150</v>
      </c>
      <c r="K62" s="119">
        <f t="shared" si="16"/>
        <v>5</v>
      </c>
      <c r="L62" s="119">
        <v>50</v>
      </c>
      <c r="M62" s="124">
        <v>20</v>
      </c>
      <c r="N62" s="124">
        <v>30</v>
      </c>
      <c r="O62" s="124"/>
      <c r="P62" s="125">
        <f t="shared" si="17"/>
        <v>100</v>
      </c>
      <c r="Q62" s="118"/>
      <c r="R62" s="119">
        <v>5</v>
      </c>
      <c r="S62" s="119"/>
      <c r="T62" s="119"/>
      <c r="U62" s="119"/>
      <c r="V62" s="119"/>
      <c r="W62" s="119"/>
      <c r="X62" s="120"/>
    </row>
    <row r="63" spans="1:24" s="57" customFormat="1" ht="24.75" customHeight="1">
      <c r="A63" s="121" t="s">
        <v>173</v>
      </c>
      <c r="B63" s="126" t="s">
        <v>134</v>
      </c>
      <c r="C63" s="132"/>
      <c r="D63" s="132"/>
      <c r="E63" s="133"/>
      <c r="F63" s="123"/>
      <c r="G63" s="132">
        <v>2</v>
      </c>
      <c r="H63" s="133"/>
      <c r="I63" s="123"/>
      <c r="J63" s="118">
        <f t="shared" si="15"/>
        <v>150</v>
      </c>
      <c r="K63" s="119">
        <f t="shared" si="16"/>
        <v>5</v>
      </c>
      <c r="L63" s="119">
        <v>50</v>
      </c>
      <c r="M63" s="124">
        <v>20</v>
      </c>
      <c r="N63" s="124">
        <v>30</v>
      </c>
      <c r="O63" s="124"/>
      <c r="P63" s="125">
        <f t="shared" si="17"/>
        <v>100</v>
      </c>
      <c r="Q63" s="118"/>
      <c r="R63" s="119">
        <v>5</v>
      </c>
      <c r="S63" s="119"/>
      <c r="T63" s="119"/>
      <c r="U63" s="119"/>
      <c r="V63" s="119"/>
      <c r="W63" s="119"/>
      <c r="X63" s="120"/>
    </row>
    <row r="64" spans="1:24" s="57" customFormat="1" ht="24.75" customHeight="1">
      <c r="A64" s="121" t="s">
        <v>174</v>
      </c>
      <c r="B64" s="126" t="s">
        <v>135</v>
      </c>
      <c r="C64" s="132"/>
      <c r="D64" s="132"/>
      <c r="E64" s="133"/>
      <c r="F64" s="123"/>
      <c r="G64" s="132">
        <v>3</v>
      </c>
      <c r="H64" s="133"/>
      <c r="I64" s="123"/>
      <c r="J64" s="118">
        <f t="shared" si="15"/>
        <v>150</v>
      </c>
      <c r="K64" s="119">
        <f t="shared" si="16"/>
        <v>5</v>
      </c>
      <c r="L64" s="119">
        <v>50</v>
      </c>
      <c r="M64" s="124">
        <v>20</v>
      </c>
      <c r="N64" s="124">
        <v>30</v>
      </c>
      <c r="O64" s="124"/>
      <c r="P64" s="125">
        <f t="shared" si="17"/>
        <v>100</v>
      </c>
      <c r="Q64" s="118"/>
      <c r="R64" s="119"/>
      <c r="S64" s="119">
        <v>5</v>
      </c>
      <c r="T64" s="119"/>
      <c r="U64" s="119"/>
      <c r="V64" s="119"/>
      <c r="W64" s="119"/>
      <c r="X64" s="120"/>
    </row>
    <row r="65" spans="1:24" s="57" customFormat="1" ht="24.75" customHeight="1">
      <c r="A65" s="121" t="s">
        <v>175</v>
      </c>
      <c r="B65" s="126" t="s">
        <v>136</v>
      </c>
      <c r="C65" s="132"/>
      <c r="D65" s="132"/>
      <c r="E65" s="133"/>
      <c r="F65" s="123"/>
      <c r="G65" s="132">
        <v>4</v>
      </c>
      <c r="H65" s="133"/>
      <c r="I65" s="123"/>
      <c r="J65" s="118">
        <f t="shared" si="15"/>
        <v>150</v>
      </c>
      <c r="K65" s="119">
        <f t="shared" si="16"/>
        <v>5</v>
      </c>
      <c r="L65" s="119">
        <v>50</v>
      </c>
      <c r="M65" s="124">
        <v>20</v>
      </c>
      <c r="N65" s="124">
        <v>30</v>
      </c>
      <c r="O65" s="124"/>
      <c r="P65" s="125">
        <f t="shared" si="17"/>
        <v>100</v>
      </c>
      <c r="Q65" s="118"/>
      <c r="R65" s="119"/>
      <c r="S65" s="119"/>
      <c r="T65" s="119">
        <v>5</v>
      </c>
      <c r="U65" s="119"/>
      <c r="V65" s="119"/>
      <c r="W65" s="119"/>
      <c r="X65" s="120"/>
    </row>
    <row r="66" spans="1:24" s="57" customFormat="1" ht="24.75" customHeight="1">
      <c r="A66" s="121" t="s">
        <v>176</v>
      </c>
      <c r="B66" s="126" t="s">
        <v>137</v>
      </c>
      <c r="C66" s="132"/>
      <c r="D66" s="132"/>
      <c r="E66" s="133"/>
      <c r="F66" s="123"/>
      <c r="G66" s="132">
        <v>4</v>
      </c>
      <c r="H66" s="133"/>
      <c r="I66" s="123"/>
      <c r="J66" s="118">
        <f t="shared" si="15"/>
        <v>150</v>
      </c>
      <c r="K66" s="119">
        <f t="shared" si="16"/>
        <v>5</v>
      </c>
      <c r="L66" s="119">
        <v>50</v>
      </c>
      <c r="M66" s="124">
        <v>20</v>
      </c>
      <c r="N66" s="124">
        <v>30</v>
      </c>
      <c r="O66" s="124"/>
      <c r="P66" s="125">
        <f t="shared" si="17"/>
        <v>100</v>
      </c>
      <c r="Q66" s="118"/>
      <c r="R66" s="119"/>
      <c r="S66" s="119"/>
      <c r="T66" s="119">
        <v>5</v>
      </c>
      <c r="U66" s="119"/>
      <c r="V66" s="119"/>
      <c r="W66" s="119"/>
      <c r="X66" s="120"/>
    </row>
    <row r="67" spans="1:24" s="60" customFormat="1" ht="18" customHeight="1" thickBot="1">
      <c r="A67" s="339" t="s">
        <v>125</v>
      </c>
      <c r="B67" s="340"/>
      <c r="C67" s="370"/>
      <c r="D67" s="332"/>
      <c r="E67" s="333"/>
      <c r="F67" s="331"/>
      <c r="G67" s="332"/>
      <c r="H67" s="333"/>
      <c r="I67" s="155"/>
      <c r="J67" s="128">
        <f aca="true" t="shared" si="18" ref="J67:X67">SUM(J61:J66)</f>
        <v>900</v>
      </c>
      <c r="K67" s="129">
        <f t="shared" si="18"/>
        <v>30</v>
      </c>
      <c r="L67" s="129">
        <f t="shared" si="18"/>
        <v>300</v>
      </c>
      <c r="M67" s="129">
        <f t="shared" si="18"/>
        <v>120</v>
      </c>
      <c r="N67" s="129">
        <f t="shared" si="18"/>
        <v>180</v>
      </c>
      <c r="O67" s="129">
        <f t="shared" si="18"/>
        <v>0</v>
      </c>
      <c r="P67" s="130">
        <f t="shared" si="18"/>
        <v>600</v>
      </c>
      <c r="Q67" s="128">
        <f t="shared" si="18"/>
        <v>5</v>
      </c>
      <c r="R67" s="129">
        <f t="shared" si="18"/>
        <v>10</v>
      </c>
      <c r="S67" s="129">
        <f t="shared" si="18"/>
        <v>5</v>
      </c>
      <c r="T67" s="129">
        <f t="shared" si="18"/>
        <v>10</v>
      </c>
      <c r="U67" s="129">
        <f t="shared" si="18"/>
        <v>0</v>
      </c>
      <c r="V67" s="129">
        <f t="shared" si="18"/>
        <v>0</v>
      </c>
      <c r="W67" s="129">
        <f t="shared" si="18"/>
        <v>0</v>
      </c>
      <c r="X67" s="131">
        <f t="shared" si="18"/>
        <v>0</v>
      </c>
    </row>
    <row r="68" spans="1:24" s="59" customFormat="1" ht="5.25" customHeight="1" thickBot="1">
      <c r="A68" s="322"/>
      <c r="B68" s="323"/>
      <c r="C68" s="323"/>
      <c r="D68" s="323"/>
      <c r="E68" s="323"/>
      <c r="F68" s="323"/>
      <c r="G68" s="323"/>
      <c r="H68" s="323"/>
      <c r="I68" s="323"/>
      <c r="J68" s="323"/>
      <c r="K68" s="323"/>
      <c r="L68" s="323"/>
      <c r="M68" s="323"/>
      <c r="N68" s="323"/>
      <c r="O68" s="323"/>
      <c r="P68" s="323"/>
      <c r="Q68" s="323"/>
      <c r="R68" s="323"/>
      <c r="S68" s="323"/>
      <c r="T68" s="323"/>
      <c r="U68" s="323"/>
      <c r="V68" s="323"/>
      <c r="W68" s="323"/>
      <c r="X68" s="324"/>
    </row>
    <row r="69" spans="1:24" s="113" customFormat="1" ht="18" customHeight="1">
      <c r="A69" s="341" t="s">
        <v>208</v>
      </c>
      <c r="B69" s="342"/>
      <c r="C69" s="342"/>
      <c r="D69" s="342"/>
      <c r="E69" s="342"/>
      <c r="F69" s="342"/>
      <c r="G69" s="342"/>
      <c r="H69" s="342"/>
      <c r="I69" s="342"/>
      <c r="J69" s="342"/>
      <c r="K69" s="342"/>
      <c r="L69" s="342"/>
      <c r="M69" s="342"/>
      <c r="N69" s="342"/>
      <c r="O69" s="342"/>
      <c r="P69" s="342"/>
      <c r="Q69" s="342"/>
      <c r="R69" s="342"/>
      <c r="S69" s="342"/>
      <c r="T69" s="342"/>
      <c r="U69" s="342"/>
      <c r="V69" s="342"/>
      <c r="W69" s="342"/>
      <c r="X69" s="343"/>
    </row>
    <row r="70" spans="1:24" s="61" customFormat="1" ht="24.75" customHeight="1">
      <c r="A70" s="189" t="s">
        <v>177</v>
      </c>
      <c r="B70" s="126" t="s">
        <v>188</v>
      </c>
      <c r="C70" s="135"/>
      <c r="D70" s="135"/>
      <c r="E70" s="136"/>
      <c r="F70" s="137"/>
      <c r="G70" s="135">
        <v>5</v>
      </c>
      <c r="H70" s="136"/>
      <c r="I70" s="123"/>
      <c r="J70" s="118">
        <f>K70*30</f>
        <v>180</v>
      </c>
      <c r="K70" s="119">
        <f>SUM(Q70:X70)</f>
        <v>6</v>
      </c>
      <c r="L70" s="119">
        <f>K70*10</f>
        <v>60</v>
      </c>
      <c r="M70" s="184">
        <v>20</v>
      </c>
      <c r="N70" s="184">
        <v>40</v>
      </c>
      <c r="O70" s="184"/>
      <c r="P70" s="125">
        <f>J70-L70</f>
        <v>120</v>
      </c>
      <c r="Q70" s="139"/>
      <c r="R70" s="140"/>
      <c r="S70" s="140"/>
      <c r="T70" s="140"/>
      <c r="U70" s="140">
        <v>6</v>
      </c>
      <c r="V70" s="140"/>
      <c r="W70" s="140"/>
      <c r="X70" s="141"/>
    </row>
    <row r="71" spans="1:24" s="61" customFormat="1" ht="24.75" customHeight="1">
      <c r="A71" s="190" t="s">
        <v>178</v>
      </c>
      <c r="B71" s="122" t="s">
        <v>189</v>
      </c>
      <c r="C71" s="135"/>
      <c r="D71" s="135"/>
      <c r="E71" s="136"/>
      <c r="F71" s="137"/>
      <c r="G71" s="135">
        <v>6</v>
      </c>
      <c r="H71" s="136"/>
      <c r="I71" s="123"/>
      <c r="J71" s="118">
        <f>K71*30</f>
        <v>180</v>
      </c>
      <c r="K71" s="119">
        <f>SUM(Q71:X71)</f>
        <v>6</v>
      </c>
      <c r="L71" s="119">
        <f>K71*10</f>
        <v>60</v>
      </c>
      <c r="M71" s="140">
        <v>20</v>
      </c>
      <c r="N71" s="140">
        <v>40</v>
      </c>
      <c r="O71" s="191"/>
      <c r="P71" s="125">
        <f>J71-L71</f>
        <v>120</v>
      </c>
      <c r="Q71" s="139"/>
      <c r="R71" s="140"/>
      <c r="S71" s="140"/>
      <c r="T71" s="140"/>
      <c r="U71" s="140"/>
      <c r="V71" s="140">
        <v>6</v>
      </c>
      <c r="W71" s="140"/>
      <c r="X71" s="141"/>
    </row>
    <row r="72" spans="1:24" s="61" customFormat="1" ht="24.75" customHeight="1">
      <c r="A72" s="192" t="s">
        <v>179</v>
      </c>
      <c r="B72" s="126" t="s">
        <v>190</v>
      </c>
      <c r="C72" s="193"/>
      <c r="D72" s="193"/>
      <c r="E72" s="194"/>
      <c r="F72" s="195"/>
      <c r="G72" s="193">
        <v>7</v>
      </c>
      <c r="H72" s="194"/>
      <c r="I72" s="196"/>
      <c r="J72" s="118">
        <f>K72*30</f>
        <v>180</v>
      </c>
      <c r="K72" s="119">
        <f>SUM(Q72:X72)</f>
        <v>6</v>
      </c>
      <c r="L72" s="119">
        <f>K72*10</f>
        <v>60</v>
      </c>
      <c r="M72" s="154">
        <v>20</v>
      </c>
      <c r="N72" s="154">
        <v>40</v>
      </c>
      <c r="O72" s="197"/>
      <c r="P72" s="125">
        <f>J72-L72</f>
        <v>120</v>
      </c>
      <c r="Q72" s="198"/>
      <c r="R72" s="154"/>
      <c r="S72" s="154"/>
      <c r="T72" s="154"/>
      <c r="U72" s="154"/>
      <c r="V72" s="154"/>
      <c r="W72" s="154">
        <v>6</v>
      </c>
      <c r="X72" s="199"/>
    </row>
    <row r="73" spans="1:24" s="61" customFormat="1" ht="24.75" customHeight="1">
      <c r="A73" s="78" t="s">
        <v>180</v>
      </c>
      <c r="B73" s="73" t="s">
        <v>191</v>
      </c>
      <c r="C73" s="79"/>
      <c r="D73" s="79"/>
      <c r="E73" s="80"/>
      <c r="F73" s="81"/>
      <c r="G73" s="79">
        <v>8</v>
      </c>
      <c r="H73" s="80"/>
      <c r="I73" s="82"/>
      <c r="J73" s="25">
        <f>K73*30</f>
        <v>180</v>
      </c>
      <c r="K73" s="26">
        <f>SUM(Q73:X73)</f>
        <v>6</v>
      </c>
      <c r="L73" s="26">
        <f>K73*10</f>
        <v>60</v>
      </c>
      <c r="M73" s="83">
        <v>20</v>
      </c>
      <c r="N73" s="83">
        <v>40</v>
      </c>
      <c r="O73" s="84"/>
      <c r="P73" s="27">
        <f>J73-L73</f>
        <v>120</v>
      </c>
      <c r="Q73" s="85"/>
      <c r="R73" s="83"/>
      <c r="S73" s="83"/>
      <c r="T73" s="83"/>
      <c r="U73" s="154"/>
      <c r="V73" s="154"/>
      <c r="W73" s="83"/>
      <c r="X73" s="86">
        <v>6</v>
      </c>
    </row>
    <row r="74" spans="1:24" s="61" customFormat="1" ht="24.75" customHeight="1">
      <c r="A74" s="78" t="s">
        <v>181</v>
      </c>
      <c r="B74" s="73" t="s">
        <v>192</v>
      </c>
      <c r="C74" s="79"/>
      <c r="D74" s="79"/>
      <c r="E74" s="80"/>
      <c r="F74" s="81"/>
      <c r="G74" s="79">
        <v>8</v>
      </c>
      <c r="H74" s="80"/>
      <c r="I74" s="82"/>
      <c r="J74" s="25">
        <f>K74*30</f>
        <v>180</v>
      </c>
      <c r="K74" s="26">
        <f>SUM(Q74:X74)</f>
        <v>6</v>
      </c>
      <c r="L74" s="26">
        <f>K74*10</f>
        <v>60</v>
      </c>
      <c r="M74" s="83">
        <v>20</v>
      </c>
      <c r="N74" s="83">
        <v>40</v>
      </c>
      <c r="O74" s="84"/>
      <c r="P74" s="27">
        <f>J74-L74</f>
        <v>120</v>
      </c>
      <c r="Q74" s="85"/>
      <c r="R74" s="83"/>
      <c r="S74" s="83"/>
      <c r="T74" s="83"/>
      <c r="U74" s="154"/>
      <c r="V74" s="154"/>
      <c r="W74" s="83"/>
      <c r="X74" s="86">
        <v>6</v>
      </c>
    </row>
    <row r="75" spans="1:24" s="60" customFormat="1" ht="19.5" customHeight="1" thickBot="1">
      <c r="A75" s="394" t="s">
        <v>126</v>
      </c>
      <c r="B75" s="395"/>
      <c r="C75" s="362"/>
      <c r="D75" s="362"/>
      <c r="E75" s="363"/>
      <c r="F75" s="371"/>
      <c r="G75" s="362"/>
      <c r="H75" s="363"/>
      <c r="I75" s="74"/>
      <c r="J75" s="75">
        <f aca="true" t="shared" si="19" ref="J75:X75">SUM(J70:J74)</f>
        <v>900</v>
      </c>
      <c r="K75" s="76">
        <f t="shared" si="19"/>
        <v>30</v>
      </c>
      <c r="L75" s="76">
        <f t="shared" si="19"/>
        <v>300</v>
      </c>
      <c r="M75" s="76">
        <f t="shared" si="19"/>
        <v>100</v>
      </c>
      <c r="N75" s="76">
        <f t="shared" si="19"/>
        <v>200</v>
      </c>
      <c r="O75" s="76">
        <f t="shared" si="19"/>
        <v>0</v>
      </c>
      <c r="P75" s="76">
        <f t="shared" si="19"/>
        <v>600</v>
      </c>
      <c r="Q75" s="75">
        <f t="shared" si="19"/>
        <v>0</v>
      </c>
      <c r="R75" s="76">
        <f t="shared" si="19"/>
        <v>0</v>
      </c>
      <c r="S75" s="76">
        <f t="shared" si="19"/>
        <v>0</v>
      </c>
      <c r="T75" s="76">
        <f t="shared" si="19"/>
        <v>0</v>
      </c>
      <c r="U75" s="76">
        <f t="shared" si="19"/>
        <v>6</v>
      </c>
      <c r="V75" s="76">
        <f t="shared" si="19"/>
        <v>6</v>
      </c>
      <c r="W75" s="76">
        <f t="shared" si="19"/>
        <v>6</v>
      </c>
      <c r="X75" s="77">
        <f t="shared" si="19"/>
        <v>12</v>
      </c>
    </row>
    <row r="76" spans="1:24" s="61" customFormat="1" ht="12" customHeight="1" thickBot="1">
      <c r="A76" s="372"/>
      <c r="B76" s="373"/>
      <c r="C76" s="373"/>
      <c r="D76" s="373"/>
      <c r="E76" s="373"/>
      <c r="F76" s="373"/>
      <c r="G76" s="373"/>
      <c r="H76" s="373"/>
      <c r="I76" s="373"/>
      <c r="J76" s="373"/>
      <c r="K76" s="373"/>
      <c r="L76" s="373"/>
      <c r="M76" s="373"/>
      <c r="N76" s="373"/>
      <c r="O76" s="373"/>
      <c r="P76" s="373"/>
      <c r="Q76" s="373"/>
      <c r="R76" s="373"/>
      <c r="S76" s="373"/>
      <c r="T76" s="373"/>
      <c r="U76" s="373"/>
      <c r="V76" s="373"/>
      <c r="W76" s="373"/>
      <c r="X76" s="374"/>
    </row>
    <row r="77" spans="1:24" s="60" customFormat="1" ht="24.75" customHeight="1" thickBot="1">
      <c r="A77" s="375" t="s">
        <v>127</v>
      </c>
      <c r="B77" s="376"/>
      <c r="C77" s="378"/>
      <c r="D77" s="379"/>
      <c r="E77" s="380"/>
      <c r="F77" s="378"/>
      <c r="G77" s="379"/>
      <c r="H77" s="380"/>
      <c r="I77" s="20"/>
      <c r="J77" s="3">
        <f aca="true" t="shared" si="20" ref="J77:X77">SUM(J67,J75)</f>
        <v>1800</v>
      </c>
      <c r="K77" s="3">
        <f t="shared" si="20"/>
        <v>60</v>
      </c>
      <c r="L77" s="3">
        <f t="shared" si="20"/>
        <v>600</v>
      </c>
      <c r="M77" s="3">
        <f t="shared" si="20"/>
        <v>220</v>
      </c>
      <c r="N77" s="3">
        <f t="shared" si="20"/>
        <v>380</v>
      </c>
      <c r="O77" s="3">
        <f t="shared" si="20"/>
        <v>0</v>
      </c>
      <c r="P77" s="3">
        <f t="shared" si="20"/>
        <v>1200</v>
      </c>
      <c r="Q77" s="3">
        <f t="shared" si="20"/>
        <v>5</v>
      </c>
      <c r="R77" s="3">
        <f t="shared" si="20"/>
        <v>10</v>
      </c>
      <c r="S77" s="3">
        <f t="shared" si="20"/>
        <v>5</v>
      </c>
      <c r="T77" s="3">
        <f t="shared" si="20"/>
        <v>10</v>
      </c>
      <c r="U77" s="3">
        <f t="shared" si="20"/>
        <v>6</v>
      </c>
      <c r="V77" s="3">
        <f t="shared" si="20"/>
        <v>6</v>
      </c>
      <c r="W77" s="3">
        <f t="shared" si="20"/>
        <v>6</v>
      </c>
      <c r="X77" s="3">
        <f t="shared" si="20"/>
        <v>12</v>
      </c>
    </row>
    <row r="78" spans="1:24" s="59" customFormat="1" ht="9" customHeight="1" thickBot="1">
      <c r="A78" s="103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5"/>
    </row>
    <row r="79" spans="1:24" s="59" customFormat="1" ht="24.75" customHeight="1" thickBot="1">
      <c r="A79" s="387" t="s">
        <v>128</v>
      </c>
      <c r="B79" s="387"/>
      <c r="C79" s="384">
        <v>16</v>
      </c>
      <c r="D79" s="385"/>
      <c r="E79" s="386"/>
      <c r="F79" s="384">
        <v>37</v>
      </c>
      <c r="G79" s="385"/>
      <c r="H79" s="386"/>
      <c r="I79" s="20">
        <v>3</v>
      </c>
      <c r="J79" s="106">
        <f>SUM(J77,J57)</f>
        <v>7200</v>
      </c>
      <c r="K79" s="106">
        <f aca="true" t="shared" si="21" ref="K79:X79">SUM(K77,K57)</f>
        <v>240</v>
      </c>
      <c r="L79" s="106">
        <f t="shared" si="21"/>
        <v>2140</v>
      </c>
      <c r="M79" s="106">
        <f t="shared" si="21"/>
        <v>684</v>
      </c>
      <c r="N79" s="106">
        <f t="shared" si="21"/>
        <v>1456</v>
      </c>
      <c r="O79" s="106">
        <f t="shared" si="21"/>
        <v>0</v>
      </c>
      <c r="P79" s="106">
        <f t="shared" si="21"/>
        <v>5060</v>
      </c>
      <c r="Q79" s="106">
        <f t="shared" si="21"/>
        <v>30</v>
      </c>
      <c r="R79" s="106">
        <f t="shared" si="21"/>
        <v>30</v>
      </c>
      <c r="S79" s="106">
        <f t="shared" si="21"/>
        <v>30</v>
      </c>
      <c r="T79" s="106">
        <f t="shared" si="21"/>
        <v>30</v>
      </c>
      <c r="U79" s="106">
        <f t="shared" si="21"/>
        <v>30</v>
      </c>
      <c r="V79" s="106">
        <f t="shared" si="21"/>
        <v>30</v>
      </c>
      <c r="W79" s="106">
        <f t="shared" si="21"/>
        <v>30</v>
      </c>
      <c r="X79" s="106">
        <f t="shared" si="21"/>
        <v>30</v>
      </c>
    </row>
    <row r="80" spans="1:24" s="61" customFormat="1" ht="13.5" customHeight="1" thickBot="1">
      <c r="A80" s="4"/>
      <c r="B80" s="4"/>
      <c r="C80" s="1"/>
      <c r="D80" s="1"/>
      <c r="E80" s="1"/>
      <c r="F80" s="1"/>
      <c r="G80" s="1"/>
      <c r="H80" s="1"/>
      <c r="I80" s="1"/>
      <c r="J80" s="5"/>
      <c r="K80" s="6"/>
      <c r="L80" s="7"/>
      <c r="M80" s="7"/>
      <c r="N80" s="7"/>
      <c r="O80" s="7"/>
      <c r="P80" s="7"/>
      <c r="Q80" s="8"/>
      <c r="R80" s="8"/>
      <c r="S80" s="8"/>
      <c r="T80" s="8"/>
      <c r="U80" s="8"/>
      <c r="V80" s="8"/>
      <c r="W80" s="8"/>
      <c r="X80" s="8"/>
    </row>
    <row r="81" spans="1:24" s="61" customFormat="1" ht="24.75" customHeight="1" thickBot="1">
      <c r="A81" s="361"/>
      <c r="B81" s="361"/>
      <c r="C81" s="377"/>
      <c r="D81" s="377"/>
      <c r="E81" s="377"/>
      <c r="F81" s="377"/>
      <c r="G81" s="377"/>
      <c r="H81" s="377"/>
      <c r="I81" s="114"/>
      <c r="J81" s="115"/>
      <c r="K81" s="116"/>
      <c r="L81" s="388" t="s">
        <v>94</v>
      </c>
      <c r="M81" s="367" t="s">
        <v>98</v>
      </c>
      <c r="N81" s="368"/>
      <c r="O81" s="368"/>
      <c r="P81" s="369"/>
      <c r="Q81" s="151">
        <f>COUNTIF($C$11:$E$18,1)+COUNTIF($C$22:$E$42,1)+COUNTIF($C$61:$E$66,1)+COUNTIF($C$70:$E$74,1)+COUNTIF($C$46:$E$48,1)+COUNTIF($C$52:$E$53,1)</f>
        <v>2</v>
      </c>
      <c r="R81" s="151">
        <f>COUNTIF($C$11:$E$18,2)+COUNTIF($C$22:$E$42,2)+COUNTIF($C$61:$E$66,2)+COUNTIF($C$70:$E$74,2)+COUNTIF($C$46:$E$48,2)+COUNTIF($C$52:$E$53,2)</f>
        <v>2</v>
      </c>
      <c r="S81" s="151">
        <f>COUNTIF($C$11:$E$18,3)+COUNTIF($C$22:$E$42,3)+COUNTIF($C$61:$E$66,3)+COUNTIF($C$70:$E$74,3)+COUNTIF($C$46:$E$48,3)+COUNTIF($C$52:$E$53,3)</f>
        <v>2</v>
      </c>
      <c r="T81" s="151">
        <f>COUNTIF($C$11:$E$18,4)+COUNTIF($C$22:$E$42,4)+COUNTIF($C$61:$E$66,4)+COUNTIF($C$70:$E$74,4)+COUNTIF($C$46:$E$48,4)+COUNTIF($C$52:$E$53,4)</f>
        <v>0</v>
      </c>
      <c r="U81" s="151">
        <f>COUNTIF($C$11:$E$18,5)+COUNTIF($C$22:$E$42,5)+COUNTIF($C$61:$E$66,5)+COUNTIF($C$70:$E$74,5)+COUNTIF($C$46:$E$48,5)+COUNTIF($C$52:$E$53,5)</f>
        <v>2</v>
      </c>
      <c r="V81" s="151">
        <f>COUNTIF($C$11:$E$18,6)+COUNTIF($C$22:$E$42,6)+COUNTIF($C$61:$E$66,6)+COUNTIF($C$70:$E$74,6)+COUNTIF($C$46:$E$48,6)+COUNTIF($C$52:$E$53,6)</f>
        <v>2</v>
      </c>
      <c r="W81" s="151">
        <f>COUNTIF($C$11:$E$18,7)+COUNTIF($C$22:$E$42,7)+COUNTIF($C$61:$E$66,7)+COUNTIF($C$70:$E$74,7)+COUNTIF($C$46:$E$48,7)+COUNTIF($C$52:$E$53,7)</f>
        <v>2</v>
      </c>
      <c r="X81" s="151">
        <v>2</v>
      </c>
    </row>
    <row r="82" spans="1:24" s="61" customFormat="1" ht="24.75" customHeight="1" thickBot="1">
      <c r="A82" s="361"/>
      <c r="B82" s="361"/>
      <c r="C82" s="377"/>
      <c r="D82" s="377"/>
      <c r="E82" s="377"/>
      <c r="F82" s="377"/>
      <c r="G82" s="377"/>
      <c r="H82" s="377"/>
      <c r="I82" s="114"/>
      <c r="J82" s="115"/>
      <c r="K82" s="116"/>
      <c r="L82" s="389"/>
      <c r="M82" s="367" t="s">
        <v>95</v>
      </c>
      <c r="N82" s="368"/>
      <c r="O82" s="368"/>
      <c r="P82" s="369"/>
      <c r="Q82" s="151">
        <v>5</v>
      </c>
      <c r="R82" s="151">
        <f>COUNTIF($F$11:$H$18,2)+COUNTIF($F$22:$H$42,2)+COUNTIF($F$61:$H$66,2)+COUNTIF($F$70:$H$74,2)+COUNTIF($F$46:$H$48,2)+COUNTIF($F$52:$H$53,2)</f>
        <v>6</v>
      </c>
      <c r="S82" s="151">
        <v>3</v>
      </c>
      <c r="T82" s="151">
        <v>7</v>
      </c>
      <c r="U82" s="151">
        <v>5</v>
      </c>
      <c r="V82" s="151">
        <v>5</v>
      </c>
      <c r="W82" s="151">
        <f>COUNTIF($F$11:$H$18,7)+COUNTIF($F$22:$H$42,7)+COUNTIF($F$61:$H$66,7)+COUNTIF($F$70:$H$74,7)+COUNTIF($F$46:$H$48,7)+COUNTIF($F$52:$H$53,7)</f>
        <v>3</v>
      </c>
      <c r="X82" s="151">
        <f>COUNTIF($F$11:$H$18,8)+COUNTIF($F$22:$H$42,8)+COUNTIF($F$61:$H$66,8)+COUNTIF($F$70:$H$74,8)+COUNTIF($F$46:$H$48,8)+COUNTIF($F$52:$H$53,8)</f>
        <v>4</v>
      </c>
    </row>
    <row r="83" spans="1:24" s="61" customFormat="1" ht="24.75" customHeight="1" thickBot="1">
      <c r="A83" s="361"/>
      <c r="B83" s="361"/>
      <c r="C83" s="377"/>
      <c r="D83" s="377"/>
      <c r="E83" s="377"/>
      <c r="F83" s="377"/>
      <c r="G83" s="377"/>
      <c r="H83" s="377"/>
      <c r="I83" s="114"/>
      <c r="J83" s="115"/>
      <c r="K83" s="116"/>
      <c r="L83" s="389"/>
      <c r="M83" s="367" t="s">
        <v>96</v>
      </c>
      <c r="N83" s="368"/>
      <c r="O83" s="368"/>
      <c r="P83" s="369"/>
      <c r="Q83" s="151">
        <f>COUNTIF($I$46:$I$48,1)</f>
        <v>0</v>
      </c>
      <c r="R83" s="151">
        <f>COUNTIF($I$46:$I$48,2)</f>
        <v>0</v>
      </c>
      <c r="S83" s="151">
        <f>COUNTIF($I$46:$I$48,3)</f>
        <v>0</v>
      </c>
      <c r="T83" s="151">
        <f>COUNTIF($I$46:$I$48,4)</f>
        <v>1</v>
      </c>
      <c r="U83" s="151">
        <f>COUNTIF($I$46:$I$48,5)</f>
        <v>1</v>
      </c>
      <c r="V83" s="151">
        <f>COUNTIF($I$46:$I$48,6)</f>
        <v>0</v>
      </c>
      <c r="W83" s="151">
        <f>COUNTIF($I$46:$I$48,7)</f>
        <v>1</v>
      </c>
      <c r="X83" s="151">
        <f>COUNTIF($I$46:$I$48,8)</f>
        <v>0</v>
      </c>
    </row>
    <row r="84" spans="1:24" s="61" customFormat="1" ht="24.75" customHeight="1" thickBot="1">
      <c r="A84" s="361"/>
      <c r="B84" s="361"/>
      <c r="C84" s="377"/>
      <c r="D84" s="377"/>
      <c r="E84" s="377"/>
      <c r="F84" s="377"/>
      <c r="G84" s="377"/>
      <c r="H84" s="377"/>
      <c r="I84" s="114"/>
      <c r="J84" s="115"/>
      <c r="K84" s="116"/>
      <c r="L84" s="389"/>
      <c r="M84" s="367" t="s">
        <v>97</v>
      </c>
      <c r="N84" s="368"/>
      <c r="O84" s="368"/>
      <c r="P84" s="369"/>
      <c r="Q84" s="151">
        <f>COUNTIF($I$52:$I$53,1)</f>
        <v>0</v>
      </c>
      <c r="R84" s="151">
        <v>1</v>
      </c>
      <c r="S84" s="151">
        <v>1</v>
      </c>
      <c r="T84" s="151">
        <v>1</v>
      </c>
      <c r="U84" s="151">
        <v>1</v>
      </c>
      <c r="V84" s="151">
        <v>1</v>
      </c>
      <c r="W84" s="151">
        <f>COUNTIF($F$52:$H$53,7)</f>
        <v>1</v>
      </c>
      <c r="X84" s="151">
        <f>COUNTIF($F$52:$H$53,8)</f>
        <v>1</v>
      </c>
    </row>
    <row r="85" spans="1:24" s="61" customFormat="1" ht="30" customHeight="1" thickBot="1">
      <c r="A85" s="361"/>
      <c r="B85" s="361"/>
      <c r="C85" s="377"/>
      <c r="D85" s="377"/>
      <c r="E85" s="377"/>
      <c r="F85" s="377"/>
      <c r="G85" s="377"/>
      <c r="H85" s="377"/>
      <c r="I85" s="114"/>
      <c r="J85" s="115"/>
      <c r="K85" s="116"/>
      <c r="L85" s="390"/>
      <c r="M85" s="391" t="s">
        <v>99</v>
      </c>
      <c r="N85" s="392"/>
      <c r="O85" s="392"/>
      <c r="P85" s="393"/>
      <c r="Q85" s="152">
        <f>SUM(Q81:Q84)</f>
        <v>7</v>
      </c>
      <c r="R85" s="152">
        <f>SUM(R81:R83)</f>
        <v>8</v>
      </c>
      <c r="S85" s="152">
        <f aca="true" t="shared" si="22" ref="S85:X85">SUM(S81:S83)</f>
        <v>5</v>
      </c>
      <c r="T85" s="153">
        <f>SUM(T81:T83)</f>
        <v>8</v>
      </c>
      <c r="U85" s="152">
        <f t="shared" si="22"/>
        <v>8</v>
      </c>
      <c r="V85" s="152">
        <f t="shared" si="22"/>
        <v>7</v>
      </c>
      <c r="W85" s="152">
        <f t="shared" si="22"/>
        <v>6</v>
      </c>
      <c r="X85" s="152">
        <f t="shared" si="22"/>
        <v>6</v>
      </c>
    </row>
  </sheetData>
  <sheetProtection deleteRows="0"/>
  <mergeCells count="88">
    <mergeCell ref="A54:B54"/>
    <mergeCell ref="C54:E54"/>
    <mergeCell ref="A75:B75"/>
    <mergeCell ref="A59:X59"/>
    <mergeCell ref="C57:E57"/>
    <mergeCell ref="F57:H57"/>
    <mergeCell ref="A55:X55"/>
    <mergeCell ref="A67:B67"/>
    <mergeCell ref="M83:P83"/>
    <mergeCell ref="A82:B82"/>
    <mergeCell ref="A79:B79"/>
    <mergeCell ref="L81:L85"/>
    <mergeCell ref="F81:H81"/>
    <mergeCell ref="F82:H82"/>
    <mergeCell ref="A85:B85"/>
    <mergeCell ref="F83:H83"/>
    <mergeCell ref="M85:P85"/>
    <mergeCell ref="A83:B83"/>
    <mergeCell ref="C85:E85"/>
    <mergeCell ref="F85:H85"/>
    <mergeCell ref="C83:E83"/>
    <mergeCell ref="A68:X68"/>
    <mergeCell ref="C79:E79"/>
    <mergeCell ref="F79:H79"/>
    <mergeCell ref="A84:B84"/>
    <mergeCell ref="C84:E84"/>
    <mergeCell ref="F84:H84"/>
    <mergeCell ref="M84:P84"/>
    <mergeCell ref="C82:E82"/>
    <mergeCell ref="M81:P81"/>
    <mergeCell ref="C49:E49"/>
    <mergeCell ref="C77:E77"/>
    <mergeCell ref="A60:X60"/>
    <mergeCell ref="A50:X50"/>
    <mergeCell ref="C81:E81"/>
    <mergeCell ref="A69:X69"/>
    <mergeCell ref="F77:H77"/>
    <mergeCell ref="A51:X51"/>
    <mergeCell ref="A10:X10"/>
    <mergeCell ref="A81:B81"/>
    <mergeCell ref="C75:E75"/>
    <mergeCell ref="A58:X58"/>
    <mergeCell ref="M82:P82"/>
    <mergeCell ref="C67:E67"/>
    <mergeCell ref="F67:H67"/>
    <mergeCell ref="F75:H75"/>
    <mergeCell ref="A76:X76"/>
    <mergeCell ref="A77:B77"/>
    <mergeCell ref="Q7:X7"/>
    <mergeCell ref="A9:X9"/>
    <mergeCell ref="A2:A7"/>
    <mergeCell ref="F43:H43"/>
    <mergeCell ref="A44:X44"/>
    <mergeCell ref="Q2:X2"/>
    <mergeCell ref="Q5:X5"/>
    <mergeCell ref="C19:E19"/>
    <mergeCell ref="F19:H19"/>
    <mergeCell ref="W3:X3"/>
    <mergeCell ref="M3:O3"/>
    <mergeCell ref="C43:E43"/>
    <mergeCell ref="F49:H49"/>
    <mergeCell ref="F54:H54"/>
    <mergeCell ref="A57:B57"/>
    <mergeCell ref="P3:P7"/>
    <mergeCell ref="A43:B43"/>
    <mergeCell ref="A19:B19"/>
    <mergeCell ref="A49:B49"/>
    <mergeCell ref="A21:X21"/>
    <mergeCell ref="N4:N7"/>
    <mergeCell ref="C8:E8"/>
    <mergeCell ref="A45:X45"/>
    <mergeCell ref="F8:H8"/>
    <mergeCell ref="C4:E7"/>
    <mergeCell ref="J2:P2"/>
    <mergeCell ref="S3:T3"/>
    <mergeCell ref="A20:X20"/>
    <mergeCell ref="Q3:R3"/>
    <mergeCell ref="F4:H7"/>
    <mergeCell ref="J3:J7"/>
    <mergeCell ref="K3:K7"/>
    <mergeCell ref="U3:V3"/>
    <mergeCell ref="O4:O7"/>
    <mergeCell ref="L3:L7"/>
    <mergeCell ref="A1:X1"/>
    <mergeCell ref="B2:B7"/>
    <mergeCell ref="I4:I7"/>
    <mergeCell ref="M4:M7"/>
    <mergeCell ref="C2:I3"/>
  </mergeCells>
  <conditionalFormatting sqref="Q81:R81 W81:X81">
    <cfRule type="cellIs" priority="368" dxfId="73" operator="greaterThan" stopIfTrue="1">
      <formula>2</formula>
    </cfRule>
  </conditionalFormatting>
  <conditionalFormatting sqref="K52:K53 K11:K15 K22:K27 K29:K31 K42">
    <cfRule type="cellIs" priority="282" dxfId="73" operator="lessThan" stopIfTrue="1">
      <formula>3</formula>
    </cfRule>
  </conditionalFormatting>
  <conditionalFormatting sqref="L27 L29:L31 L33:L37">
    <cfRule type="cellIs" priority="255" dxfId="2" operator="notEqual" stopIfTrue="1">
      <formula>M27+N27+O27</formula>
    </cfRule>
  </conditionalFormatting>
  <conditionalFormatting sqref="L22">
    <cfRule type="cellIs" priority="231" dxfId="2" operator="notEqual" stopIfTrue="1">
      <formula>M22+N22+O22</formula>
    </cfRule>
  </conditionalFormatting>
  <conditionalFormatting sqref="L23">
    <cfRule type="cellIs" priority="230" dxfId="2" operator="notEqual" stopIfTrue="1">
      <formula>M23+N23+O23</formula>
    </cfRule>
  </conditionalFormatting>
  <conditionalFormatting sqref="L25">
    <cfRule type="cellIs" priority="229" dxfId="2" operator="notEqual" stopIfTrue="1">
      <formula>M25+N25+O25</formula>
    </cfRule>
  </conditionalFormatting>
  <conditionalFormatting sqref="L26">
    <cfRule type="cellIs" priority="227" dxfId="2" operator="notEqual" stopIfTrue="1">
      <formula>M26+N26+O26</formula>
    </cfRule>
  </conditionalFormatting>
  <conditionalFormatting sqref="L38">
    <cfRule type="cellIs" priority="224" dxfId="2" operator="notEqual" stopIfTrue="1">
      <formula>M38+N38+O38</formula>
    </cfRule>
  </conditionalFormatting>
  <conditionalFormatting sqref="L39">
    <cfRule type="cellIs" priority="223" dxfId="2" operator="notEqual" stopIfTrue="1">
      <formula>M39+N39+O39</formula>
    </cfRule>
  </conditionalFormatting>
  <conditionalFormatting sqref="L40:L41">
    <cfRule type="cellIs" priority="222" dxfId="2" operator="notEqual" stopIfTrue="1">
      <formula>M40+N40+O40</formula>
    </cfRule>
  </conditionalFormatting>
  <conditionalFormatting sqref="L42">
    <cfRule type="cellIs" priority="220" dxfId="2" operator="notEqual" stopIfTrue="1">
      <formula>M42+N42+O42</formula>
    </cfRule>
  </conditionalFormatting>
  <conditionalFormatting sqref="L46">
    <cfRule type="cellIs" priority="197" dxfId="2" operator="notEqual" stopIfTrue="1">
      <formula>M46+N46+O46</formula>
    </cfRule>
  </conditionalFormatting>
  <conditionalFormatting sqref="L47">
    <cfRule type="cellIs" priority="196" dxfId="2" operator="notEqual" stopIfTrue="1">
      <formula>M47+N47+O47</formula>
    </cfRule>
  </conditionalFormatting>
  <conditionalFormatting sqref="L48">
    <cfRule type="cellIs" priority="195" dxfId="2" operator="notEqual" stopIfTrue="1">
      <formula>M48+N48+O48</formula>
    </cfRule>
  </conditionalFormatting>
  <conditionalFormatting sqref="L52">
    <cfRule type="cellIs" priority="190" dxfId="2" operator="notEqual" stopIfTrue="1">
      <formula>M52+N52+O52</formula>
    </cfRule>
  </conditionalFormatting>
  <conditionalFormatting sqref="L53">
    <cfRule type="cellIs" priority="189" dxfId="2" operator="notEqual" stopIfTrue="1">
      <formula>M53+N53+O53</formula>
    </cfRule>
  </conditionalFormatting>
  <conditionalFormatting sqref="L61">
    <cfRule type="cellIs" priority="180" dxfId="2" operator="notEqual" stopIfTrue="1">
      <formula>M61+N61+O61</formula>
    </cfRule>
  </conditionalFormatting>
  <conditionalFormatting sqref="L70">
    <cfRule type="cellIs" priority="172" dxfId="2" operator="notEqual" stopIfTrue="1">
      <formula>M70+N70+O70</formula>
    </cfRule>
  </conditionalFormatting>
  <conditionalFormatting sqref="L71">
    <cfRule type="cellIs" priority="171" dxfId="2" operator="notEqual" stopIfTrue="1">
      <formula>M71+N71+O71</formula>
    </cfRule>
  </conditionalFormatting>
  <conditionalFormatting sqref="L72">
    <cfRule type="cellIs" priority="170" dxfId="2" operator="notEqual" stopIfTrue="1">
      <formula>M72+N72+O72</formula>
    </cfRule>
  </conditionalFormatting>
  <conditionalFormatting sqref="L73">
    <cfRule type="cellIs" priority="169" dxfId="2" operator="notEqual" stopIfTrue="1">
      <formula>M73+N73+O73</formula>
    </cfRule>
  </conditionalFormatting>
  <conditionalFormatting sqref="L74">
    <cfRule type="cellIs" priority="168" dxfId="2" operator="notEqual" stopIfTrue="1">
      <formula>M74+N74+O74</formula>
    </cfRule>
  </conditionalFormatting>
  <conditionalFormatting sqref="L11">
    <cfRule type="cellIs" priority="152" dxfId="2" operator="notEqual" stopIfTrue="1">
      <formula>M11+N11+O11</formula>
    </cfRule>
  </conditionalFormatting>
  <conditionalFormatting sqref="L12">
    <cfRule type="cellIs" priority="151" dxfId="2" operator="notEqual" stopIfTrue="1">
      <formula>M12+N12+O12</formula>
    </cfRule>
  </conditionalFormatting>
  <conditionalFormatting sqref="L13">
    <cfRule type="cellIs" priority="150" dxfId="2" operator="notEqual" stopIfTrue="1">
      <formula>M13+N13+O13</formula>
    </cfRule>
  </conditionalFormatting>
  <conditionalFormatting sqref="L14:L15">
    <cfRule type="cellIs" priority="149" dxfId="2" operator="notEqual" stopIfTrue="1">
      <formula>M14+N14+O14</formula>
    </cfRule>
  </conditionalFormatting>
  <conditionalFormatting sqref="K61">
    <cfRule type="cellIs" priority="73" dxfId="73" operator="lessThan" stopIfTrue="1">
      <formula>3</formula>
    </cfRule>
  </conditionalFormatting>
  <conditionalFormatting sqref="K62">
    <cfRule type="cellIs" priority="72" dxfId="73" operator="lessThan" stopIfTrue="1">
      <formula>3</formula>
    </cfRule>
  </conditionalFormatting>
  <conditionalFormatting sqref="K63">
    <cfRule type="cellIs" priority="71" dxfId="73" operator="lessThan" stopIfTrue="1">
      <formula>3</formula>
    </cfRule>
  </conditionalFormatting>
  <conditionalFormatting sqref="K64">
    <cfRule type="cellIs" priority="70" dxfId="73" operator="lessThan" stopIfTrue="1">
      <formula>3</formula>
    </cfRule>
  </conditionalFormatting>
  <conditionalFormatting sqref="K65">
    <cfRule type="cellIs" priority="69" dxfId="73" operator="lessThan" stopIfTrue="1">
      <formula>3</formula>
    </cfRule>
  </conditionalFormatting>
  <conditionalFormatting sqref="K66">
    <cfRule type="cellIs" priority="68" dxfId="73" operator="lessThan" stopIfTrue="1">
      <formula>3</formula>
    </cfRule>
  </conditionalFormatting>
  <conditionalFormatting sqref="K70">
    <cfRule type="cellIs" priority="67" dxfId="73" operator="lessThan" stopIfTrue="1">
      <formula>3</formula>
    </cfRule>
  </conditionalFormatting>
  <conditionalFormatting sqref="K71">
    <cfRule type="cellIs" priority="66" dxfId="73" operator="lessThan" stopIfTrue="1">
      <formula>3</formula>
    </cfRule>
  </conditionalFormatting>
  <conditionalFormatting sqref="K72">
    <cfRule type="cellIs" priority="65" dxfId="73" operator="lessThan" stopIfTrue="1">
      <formula>3</formula>
    </cfRule>
  </conditionalFormatting>
  <conditionalFormatting sqref="K73">
    <cfRule type="cellIs" priority="64" dxfId="73" operator="lessThan" stopIfTrue="1">
      <formula>3</formula>
    </cfRule>
  </conditionalFormatting>
  <conditionalFormatting sqref="K74">
    <cfRule type="cellIs" priority="63" dxfId="73" operator="lessThan" stopIfTrue="1">
      <formula>3</formula>
    </cfRule>
  </conditionalFormatting>
  <conditionalFormatting sqref="K77">
    <cfRule type="cellIs" priority="47" dxfId="2" operator="lessThan" stopIfTrue="1">
      <formula>60</formula>
    </cfRule>
  </conditionalFormatting>
  <conditionalFormatting sqref="Q85">
    <cfRule type="cellIs" priority="46" dxfId="2" operator="greaterThan" stopIfTrue="1">
      <formula>8</formula>
    </cfRule>
  </conditionalFormatting>
  <conditionalFormatting sqref="R85:S85 U85:X85">
    <cfRule type="cellIs" priority="45" dxfId="2" operator="greaterThan" stopIfTrue="1">
      <formula>8</formula>
    </cfRule>
  </conditionalFormatting>
  <conditionalFormatting sqref="S85">
    <cfRule type="cellIs" priority="44" dxfId="2" operator="greaterThan" stopIfTrue="1">
      <formula>8</formula>
    </cfRule>
  </conditionalFormatting>
  <conditionalFormatting sqref="U85">
    <cfRule type="cellIs" priority="42" dxfId="2" operator="greaterThan" stopIfTrue="1">
      <formula>8</formula>
    </cfRule>
  </conditionalFormatting>
  <conditionalFormatting sqref="V85">
    <cfRule type="cellIs" priority="41" dxfId="2" operator="greaterThan" stopIfTrue="1">
      <formula>8</formula>
    </cfRule>
  </conditionalFormatting>
  <conditionalFormatting sqref="W85">
    <cfRule type="cellIs" priority="40" dxfId="2" operator="greaterThan" stopIfTrue="1">
      <formula>8</formula>
    </cfRule>
  </conditionalFormatting>
  <conditionalFormatting sqref="X85">
    <cfRule type="cellIs" priority="39" dxfId="2" operator="greaterThan" stopIfTrue="1">
      <formula>8</formula>
    </cfRule>
  </conditionalFormatting>
  <conditionalFormatting sqref="K54">
    <cfRule type="cellIs" priority="37" dxfId="2" operator="lessThan" stopIfTrue="1">
      <formula>24</formula>
    </cfRule>
  </conditionalFormatting>
  <conditionalFormatting sqref="L15">
    <cfRule type="cellIs" priority="34" dxfId="2" operator="notEqual" stopIfTrue="1">
      <formula>M15+N15+O15</formula>
    </cfRule>
  </conditionalFormatting>
  <conditionalFormatting sqref="L29:L31 L33:L37">
    <cfRule type="cellIs" priority="33" dxfId="2" operator="notEqual" stopIfTrue="1">
      <formula>M29+N29+O29</formula>
    </cfRule>
  </conditionalFormatting>
  <conditionalFormatting sqref="L31 L33:L37">
    <cfRule type="cellIs" priority="32" dxfId="2" operator="notEqual" stopIfTrue="1">
      <formula>M31+N31+O31</formula>
    </cfRule>
  </conditionalFormatting>
  <conditionalFormatting sqref="L34:L37">
    <cfRule type="cellIs" priority="31" dxfId="2" operator="notEqual" stopIfTrue="1">
      <formula>M34+N34+O34</formula>
    </cfRule>
  </conditionalFormatting>
  <conditionalFormatting sqref="L37">
    <cfRule type="cellIs" priority="30" dxfId="2" operator="notEqual" stopIfTrue="1">
      <formula>M37+N37+O37</formula>
    </cfRule>
  </conditionalFormatting>
  <conditionalFormatting sqref="L38">
    <cfRule type="cellIs" priority="29" dxfId="2" operator="notEqual" stopIfTrue="1">
      <formula>M38+N38+O38</formula>
    </cfRule>
  </conditionalFormatting>
  <conditionalFormatting sqref="L39">
    <cfRule type="cellIs" priority="28" dxfId="2" operator="notEqual" stopIfTrue="1">
      <formula>M39+N39+O39</formula>
    </cfRule>
  </conditionalFormatting>
  <conditionalFormatting sqref="L40:L41">
    <cfRule type="cellIs" priority="27" dxfId="2" operator="notEqual" stopIfTrue="1">
      <formula>M40+N40+O40</formula>
    </cfRule>
  </conditionalFormatting>
  <conditionalFormatting sqref="L42">
    <cfRule type="cellIs" priority="26" dxfId="2" operator="notEqual" stopIfTrue="1">
      <formula>M42+N42+O42</formula>
    </cfRule>
  </conditionalFormatting>
  <conditionalFormatting sqref="L62:L66">
    <cfRule type="cellIs" priority="19" dxfId="2" operator="notEqual" stopIfTrue="1">
      <formula>M62+N62+O62</formula>
    </cfRule>
  </conditionalFormatting>
  <conditionalFormatting sqref="L56">
    <cfRule type="cellIs" priority="20" dxfId="2" operator="notEqual" stopIfTrue="1">
      <formula>M56+N56+O56</formula>
    </cfRule>
  </conditionalFormatting>
  <conditionalFormatting sqref="L24">
    <cfRule type="cellIs" priority="18" dxfId="2" operator="notEqual" stopIfTrue="1">
      <formula>M24+N24+O24</formula>
    </cfRule>
  </conditionalFormatting>
  <conditionalFormatting sqref="K33:K41">
    <cfRule type="cellIs" priority="17" dxfId="73" operator="lessThan" stopIfTrue="1">
      <formula>3</formula>
    </cfRule>
  </conditionalFormatting>
  <conditionalFormatting sqref="K16">
    <cfRule type="cellIs" priority="12" dxfId="73" operator="lessThan" stopIfTrue="1">
      <formula>3</formula>
    </cfRule>
  </conditionalFormatting>
  <conditionalFormatting sqref="L16">
    <cfRule type="cellIs" priority="11" dxfId="2" operator="notEqual" stopIfTrue="1">
      <formula>M16+N16+O16</formula>
    </cfRule>
  </conditionalFormatting>
  <conditionalFormatting sqref="L18">
    <cfRule type="cellIs" priority="7" dxfId="2" operator="notEqual" stopIfTrue="1">
      <formula>M18+N18+O18</formula>
    </cfRule>
  </conditionalFormatting>
  <conditionalFormatting sqref="L28">
    <cfRule type="cellIs" priority="4" dxfId="2" operator="notEqual" stopIfTrue="1">
      <formula>M28+N28+O28</formula>
    </cfRule>
  </conditionalFormatting>
  <conditionalFormatting sqref="K17">
    <cfRule type="cellIs" priority="10" dxfId="73" operator="lessThan" stopIfTrue="1">
      <formula>3</formula>
    </cfRule>
  </conditionalFormatting>
  <conditionalFormatting sqref="L17">
    <cfRule type="cellIs" priority="9" dxfId="2" operator="notEqual" stopIfTrue="1">
      <formula>M17+N17+O17</formula>
    </cfRule>
  </conditionalFormatting>
  <conditionalFormatting sqref="K18">
    <cfRule type="cellIs" priority="8" dxfId="73" operator="lessThan" stopIfTrue="1">
      <formula>3</formula>
    </cfRule>
  </conditionalFormatting>
  <conditionalFormatting sqref="L32">
    <cfRule type="cellIs" priority="1" dxfId="2" operator="notEqual" stopIfTrue="1">
      <formula>M32+N32+O32</formula>
    </cfRule>
  </conditionalFormatting>
  <conditionalFormatting sqref="K28">
    <cfRule type="cellIs" priority="6" dxfId="73" operator="lessThan" stopIfTrue="1">
      <formula>3</formula>
    </cfRule>
  </conditionalFormatting>
  <conditionalFormatting sqref="L28">
    <cfRule type="cellIs" priority="5" dxfId="2" operator="notEqual" stopIfTrue="1">
      <formula>M28+N28+O28</formula>
    </cfRule>
  </conditionalFormatting>
  <conditionalFormatting sqref="K32">
    <cfRule type="cellIs" priority="3" dxfId="73" operator="lessThan" stopIfTrue="1">
      <formula>3</formula>
    </cfRule>
  </conditionalFormatting>
  <conditionalFormatting sqref="L32">
    <cfRule type="cellIs" priority="2" dxfId="2" operator="notEqual" stopIfTrue="1">
      <formula>M32+N32+O32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5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U44"/>
  <sheetViews>
    <sheetView zoomScale="55" zoomScaleNormal="55" zoomScalePageLayoutView="0" workbookViewId="0" topLeftCell="A19">
      <selection activeCell="O6" sqref="O6:T9"/>
    </sheetView>
  </sheetViews>
  <sheetFormatPr defaultColWidth="9.00390625" defaultRowHeight="12.75"/>
  <cols>
    <col min="1" max="21" width="8.625" style="45" customWidth="1"/>
    <col min="22" max="16384" width="8.875" style="45" customWidth="1"/>
  </cols>
  <sheetData>
    <row r="2" spans="1:21" s="68" customFormat="1" ht="19.5" customHeight="1" thickBot="1">
      <c r="A2" s="400" t="s">
        <v>138</v>
      </c>
      <c r="B2" s="400"/>
      <c r="C2" s="400"/>
      <c r="D2" s="10"/>
      <c r="E2" s="11"/>
      <c r="F2" s="11"/>
      <c r="G2" s="11"/>
      <c r="H2" s="12"/>
      <c r="I2" s="13"/>
      <c r="J2" s="13"/>
      <c r="K2" s="14"/>
      <c r="L2" s="67"/>
      <c r="M2" s="400" t="s">
        <v>139</v>
      </c>
      <c r="N2" s="400"/>
      <c r="O2" s="400"/>
      <c r="P2" s="400"/>
      <c r="Q2" s="13"/>
      <c r="R2" s="13"/>
      <c r="S2" s="13"/>
      <c r="T2" s="13"/>
      <c r="U2" s="13"/>
    </row>
    <row r="3" spans="1:21" s="68" customFormat="1" ht="16.5" customHeight="1">
      <c r="A3" s="401" t="s">
        <v>49</v>
      </c>
      <c r="B3" s="403" t="s">
        <v>50</v>
      </c>
      <c r="C3" s="403"/>
      <c r="D3" s="403"/>
      <c r="E3" s="403"/>
      <c r="F3" s="403"/>
      <c r="G3" s="403"/>
      <c r="H3" s="405" t="s">
        <v>51</v>
      </c>
      <c r="I3" s="403" t="s">
        <v>52</v>
      </c>
      <c r="J3" s="403"/>
      <c r="K3" s="407"/>
      <c r="L3" s="67"/>
      <c r="M3" s="408" t="s">
        <v>53</v>
      </c>
      <c r="N3" s="409"/>
      <c r="O3" s="412" t="s">
        <v>54</v>
      </c>
      <c r="P3" s="413"/>
      <c r="Q3" s="413"/>
      <c r="R3" s="413"/>
      <c r="S3" s="413"/>
      <c r="T3" s="414"/>
      <c r="U3" s="421" t="s">
        <v>51</v>
      </c>
    </row>
    <row r="4" spans="1:21" s="68" customFormat="1" ht="16.5" customHeight="1">
      <c r="A4" s="402"/>
      <c r="B4" s="404"/>
      <c r="C4" s="404"/>
      <c r="D4" s="404"/>
      <c r="E4" s="404"/>
      <c r="F4" s="404"/>
      <c r="G4" s="404"/>
      <c r="H4" s="406"/>
      <c r="I4" s="404" t="s">
        <v>55</v>
      </c>
      <c r="J4" s="424" t="s">
        <v>56</v>
      </c>
      <c r="K4" s="425"/>
      <c r="L4" s="67"/>
      <c r="M4" s="410"/>
      <c r="N4" s="411"/>
      <c r="O4" s="415"/>
      <c r="P4" s="416"/>
      <c r="Q4" s="416"/>
      <c r="R4" s="416"/>
      <c r="S4" s="416"/>
      <c r="T4" s="417"/>
      <c r="U4" s="422"/>
    </row>
    <row r="5" spans="1:21" s="68" customFormat="1" ht="27" customHeight="1">
      <c r="A5" s="402"/>
      <c r="B5" s="404"/>
      <c r="C5" s="404"/>
      <c r="D5" s="404"/>
      <c r="E5" s="404"/>
      <c r="F5" s="404"/>
      <c r="G5" s="404"/>
      <c r="H5" s="406"/>
      <c r="I5" s="404"/>
      <c r="J5" s="424"/>
      <c r="K5" s="425"/>
      <c r="L5" s="67"/>
      <c r="M5" s="410"/>
      <c r="N5" s="411"/>
      <c r="O5" s="418"/>
      <c r="P5" s="419"/>
      <c r="Q5" s="419"/>
      <c r="R5" s="419"/>
      <c r="S5" s="419"/>
      <c r="T5" s="420"/>
      <c r="U5" s="423"/>
    </row>
    <row r="6" spans="1:21" s="68" customFormat="1" ht="30" customHeight="1">
      <c r="A6" s="39" t="str">
        <f>ЗМІСТ!A52</f>
        <v>ОК. 33</v>
      </c>
      <c r="B6" s="426" t="str">
        <f>ЗМІСТ!B52</f>
        <v>Навчальна практика</v>
      </c>
      <c r="C6" s="426"/>
      <c r="D6" s="426"/>
      <c r="E6" s="426"/>
      <c r="F6" s="426"/>
      <c r="G6" s="426"/>
      <c r="H6" s="17" t="s">
        <v>206</v>
      </c>
      <c r="I6" s="40">
        <v>9</v>
      </c>
      <c r="J6" s="427"/>
      <c r="K6" s="428"/>
      <c r="L6" s="67"/>
      <c r="M6" s="429"/>
      <c r="N6" s="430"/>
      <c r="O6" s="435" t="s">
        <v>244</v>
      </c>
      <c r="P6" s="436"/>
      <c r="Q6" s="436"/>
      <c r="R6" s="436"/>
      <c r="S6" s="436"/>
      <c r="T6" s="437"/>
      <c r="U6" s="444">
        <v>8</v>
      </c>
    </row>
    <row r="7" spans="1:21" s="68" customFormat="1" ht="30" customHeight="1">
      <c r="A7" s="39" t="str">
        <f>ЗМІСТ!A53</f>
        <v>ОК. 34</v>
      </c>
      <c r="B7" s="426" t="str">
        <f>ЗМІСТ!B53</f>
        <v>Виробнича практика</v>
      </c>
      <c r="C7" s="426"/>
      <c r="D7" s="426"/>
      <c r="E7" s="426"/>
      <c r="F7" s="426"/>
      <c r="G7" s="426"/>
      <c r="H7" s="43" t="s">
        <v>193</v>
      </c>
      <c r="I7" s="40">
        <v>14</v>
      </c>
      <c r="J7" s="427"/>
      <c r="K7" s="428"/>
      <c r="L7" s="67"/>
      <c r="M7" s="431"/>
      <c r="N7" s="432"/>
      <c r="O7" s="438"/>
      <c r="P7" s="439"/>
      <c r="Q7" s="439"/>
      <c r="R7" s="439"/>
      <c r="S7" s="439"/>
      <c r="T7" s="440"/>
      <c r="U7" s="445"/>
    </row>
    <row r="8" spans="1:21" s="68" customFormat="1" ht="30" customHeight="1">
      <c r="A8" s="39"/>
      <c r="B8" s="426"/>
      <c r="C8" s="426"/>
      <c r="D8" s="426"/>
      <c r="E8" s="426"/>
      <c r="F8" s="426"/>
      <c r="G8" s="426"/>
      <c r="H8" s="43"/>
      <c r="I8" s="40"/>
      <c r="J8" s="474"/>
      <c r="K8" s="475"/>
      <c r="L8" s="67"/>
      <c r="M8" s="431"/>
      <c r="N8" s="432"/>
      <c r="O8" s="438"/>
      <c r="P8" s="439"/>
      <c r="Q8" s="439"/>
      <c r="R8" s="439"/>
      <c r="S8" s="439"/>
      <c r="T8" s="440"/>
      <c r="U8" s="445"/>
    </row>
    <row r="9" spans="1:21" s="68" customFormat="1" ht="30" customHeight="1" thickBot="1">
      <c r="A9" s="41"/>
      <c r="B9" s="447"/>
      <c r="C9" s="447"/>
      <c r="D9" s="447"/>
      <c r="E9" s="447"/>
      <c r="F9" s="447"/>
      <c r="G9" s="447"/>
      <c r="H9" s="44"/>
      <c r="I9" s="42"/>
      <c r="J9" s="448"/>
      <c r="K9" s="449"/>
      <c r="L9" s="66"/>
      <c r="M9" s="433"/>
      <c r="N9" s="434"/>
      <c r="O9" s="441"/>
      <c r="P9" s="442"/>
      <c r="Q9" s="442"/>
      <c r="R9" s="442"/>
      <c r="S9" s="442"/>
      <c r="T9" s="443"/>
      <c r="U9" s="446"/>
    </row>
    <row r="12" spans="1:21" ht="19.5" customHeight="1" thickBot="1">
      <c r="A12" s="452" t="s">
        <v>57</v>
      </c>
      <c r="B12" s="452"/>
      <c r="C12" s="452"/>
      <c r="D12" s="452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t="24.75" customHeight="1">
      <c r="A13" s="453" t="s">
        <v>58</v>
      </c>
      <c r="B13" s="454"/>
      <c r="C13" s="454"/>
      <c r="D13" s="454"/>
      <c r="E13" s="454"/>
      <c r="F13" s="454"/>
      <c r="G13" s="454"/>
      <c r="H13" s="454"/>
      <c r="I13" s="15" t="s">
        <v>59</v>
      </c>
      <c r="J13" s="15" t="s">
        <v>60</v>
      </c>
      <c r="K13" s="15" t="s">
        <v>61</v>
      </c>
      <c r="L13" s="15" t="s">
        <v>62</v>
      </c>
      <c r="M13" s="15" t="s">
        <v>63</v>
      </c>
      <c r="N13" s="15" t="s">
        <v>64</v>
      </c>
      <c r="O13" s="15" t="s">
        <v>65</v>
      </c>
      <c r="P13" s="15" t="s">
        <v>66</v>
      </c>
      <c r="Q13" s="455" t="s">
        <v>44</v>
      </c>
      <c r="R13" s="455"/>
      <c r="S13" s="455"/>
      <c r="T13" s="455"/>
      <c r="U13" s="456"/>
    </row>
    <row r="14" spans="1:21" ht="24.75" customHeight="1">
      <c r="A14" s="457" t="s">
        <v>100</v>
      </c>
      <c r="B14" s="458"/>
      <c r="C14" s="458"/>
      <c r="D14" s="458"/>
      <c r="E14" s="458"/>
      <c r="F14" s="458"/>
      <c r="G14" s="458"/>
      <c r="H14" s="458"/>
      <c r="I14" s="16">
        <f>ЗМІСТ!Q6</f>
        <v>18</v>
      </c>
      <c r="J14" s="16">
        <f>ЗМІСТ!R6</f>
        <v>18</v>
      </c>
      <c r="K14" s="16">
        <f>ЗМІСТ!S6</f>
        <v>15</v>
      </c>
      <c r="L14" s="16">
        <f>ЗМІСТ!T6</f>
        <v>15</v>
      </c>
      <c r="M14" s="16">
        <f>ЗМІСТ!U6</f>
        <v>15</v>
      </c>
      <c r="N14" s="16">
        <f>ЗМІСТ!V6</f>
        <v>15</v>
      </c>
      <c r="O14" s="16">
        <f>ЗМІСТ!W6</f>
        <v>15</v>
      </c>
      <c r="P14" s="16">
        <f>ЗМІСТ!X6</f>
        <v>15</v>
      </c>
      <c r="Q14" s="459">
        <f>SUM(I14:P14)</f>
        <v>126</v>
      </c>
      <c r="R14" s="459"/>
      <c r="S14" s="459"/>
      <c r="T14" s="459"/>
      <c r="U14" s="460"/>
    </row>
    <row r="15" spans="1:21" ht="24.75" customHeight="1">
      <c r="A15" s="457" t="s">
        <v>140</v>
      </c>
      <c r="B15" s="458"/>
      <c r="C15" s="458"/>
      <c r="D15" s="458"/>
      <c r="E15" s="458"/>
      <c r="F15" s="458"/>
      <c r="G15" s="458"/>
      <c r="H15" s="458"/>
      <c r="I15" s="16">
        <f>I14-ROUNDDOWN(SUM(ЗМІСТ!Q52:Q53)/1.5,0)</f>
        <v>18</v>
      </c>
      <c r="J15" s="16">
        <f>J14-ROUNDDOWN(SUM(ЗМІСТ!R52:R53)/1.5,0)</f>
        <v>16</v>
      </c>
      <c r="K15" s="16">
        <f>K14-ROUNDDOWN(SUM(ЗМІСТ!S52:S53)/1.5,0)</f>
        <v>13</v>
      </c>
      <c r="L15" s="16">
        <f>L14-ROUNDDOWN(SUM(ЗМІСТ!T52:T53)/1.5,0)</f>
        <v>13</v>
      </c>
      <c r="M15" s="16">
        <f>M14-ROUNDDOWN(SUM(ЗМІСТ!U52:U53)/1.5,0)</f>
        <v>13</v>
      </c>
      <c r="N15" s="16">
        <f>N14-ROUNDDOWN(SUM(ЗМІСТ!V52:V53)/1.5,0)</f>
        <v>11</v>
      </c>
      <c r="O15" s="16">
        <v>10</v>
      </c>
      <c r="P15" s="16">
        <f>P14-ROUNDDOWN(SUM(ЗМІСТ!X52:X53)/1.5,0)</f>
        <v>10</v>
      </c>
      <c r="Q15" s="459">
        <f>SUM(I15:P15)</f>
        <v>104</v>
      </c>
      <c r="R15" s="459"/>
      <c r="S15" s="459"/>
      <c r="T15" s="459"/>
      <c r="U15" s="460"/>
    </row>
    <row r="16" spans="1:21" ht="24.75" customHeight="1">
      <c r="A16" s="457" t="s">
        <v>67</v>
      </c>
      <c r="B16" s="458"/>
      <c r="C16" s="458"/>
      <c r="D16" s="458"/>
      <c r="E16" s="458"/>
      <c r="F16" s="458"/>
      <c r="G16" s="458"/>
      <c r="H16" s="458"/>
      <c r="I16" s="43">
        <v>260</v>
      </c>
      <c r="J16" s="43">
        <v>200</v>
      </c>
      <c r="K16" s="43">
        <v>240</v>
      </c>
      <c r="L16" s="43">
        <v>200</v>
      </c>
      <c r="M16" s="43">
        <v>210</v>
      </c>
      <c r="N16" s="43">
        <v>200</v>
      </c>
      <c r="O16" s="43">
        <f>10*(30-SUM(ЗМІСТ!W52:W53)-SUM(ЗМІСТ!W46:W48))</f>
        <v>210</v>
      </c>
      <c r="P16" s="43">
        <v>230</v>
      </c>
      <c r="Q16" s="459">
        <f>SUM(I16:P16)</f>
        <v>1750</v>
      </c>
      <c r="R16" s="459"/>
      <c r="S16" s="459"/>
      <c r="T16" s="459"/>
      <c r="U16" s="460"/>
    </row>
    <row r="17" spans="1:21" ht="24.75" customHeight="1">
      <c r="A17" s="457" t="s">
        <v>68</v>
      </c>
      <c r="B17" s="458"/>
      <c r="C17" s="458"/>
      <c r="D17" s="458"/>
      <c r="E17" s="458"/>
      <c r="F17" s="458"/>
      <c r="G17" s="458"/>
      <c r="H17" s="458"/>
      <c r="I17" s="17">
        <f>I16/I15</f>
        <v>14.444444444444445</v>
      </c>
      <c r="J17" s="17">
        <f aca="true" t="shared" si="0" ref="J17:P17">J16/J15</f>
        <v>12.5</v>
      </c>
      <c r="K17" s="17">
        <f t="shared" si="0"/>
        <v>18.46153846153846</v>
      </c>
      <c r="L17" s="17">
        <f t="shared" si="0"/>
        <v>15.384615384615385</v>
      </c>
      <c r="M17" s="17">
        <f t="shared" si="0"/>
        <v>16.153846153846153</v>
      </c>
      <c r="N17" s="17">
        <f t="shared" si="0"/>
        <v>18.181818181818183</v>
      </c>
      <c r="O17" s="17">
        <f t="shared" si="0"/>
        <v>21</v>
      </c>
      <c r="P17" s="17">
        <f t="shared" si="0"/>
        <v>23</v>
      </c>
      <c r="Q17" s="450"/>
      <c r="R17" s="450"/>
      <c r="S17" s="450"/>
      <c r="T17" s="450"/>
      <c r="U17" s="451"/>
    </row>
    <row r="18" spans="1:21" ht="24.75" customHeight="1">
      <c r="A18" s="468" t="s">
        <v>69</v>
      </c>
      <c r="B18" s="469"/>
      <c r="C18" s="469"/>
      <c r="D18" s="469"/>
      <c r="E18" s="469"/>
      <c r="F18" s="469"/>
      <c r="G18" s="469"/>
      <c r="H18" s="469"/>
      <c r="I18" s="17">
        <f>ЗМІСТ!Q79</f>
        <v>30</v>
      </c>
      <c r="J18" s="17">
        <f>ЗМІСТ!R79</f>
        <v>30</v>
      </c>
      <c r="K18" s="17">
        <f>ЗМІСТ!S79</f>
        <v>30</v>
      </c>
      <c r="L18" s="17">
        <f>ЗМІСТ!T79</f>
        <v>30</v>
      </c>
      <c r="M18" s="17">
        <f>ЗМІСТ!U79</f>
        <v>30</v>
      </c>
      <c r="N18" s="17">
        <f>ЗМІСТ!V79</f>
        <v>30</v>
      </c>
      <c r="O18" s="17">
        <f>ЗМІСТ!W79</f>
        <v>30</v>
      </c>
      <c r="P18" s="17">
        <f>ЗМІСТ!X79</f>
        <v>30</v>
      </c>
      <c r="Q18" s="470">
        <f>SUM(I18:P18)</f>
        <v>240</v>
      </c>
      <c r="R18" s="470"/>
      <c r="S18" s="470"/>
      <c r="T18" s="470"/>
      <c r="U18" s="471"/>
    </row>
    <row r="19" spans="1:21" ht="24.75" customHeight="1">
      <c r="A19" s="457" t="s">
        <v>70</v>
      </c>
      <c r="B19" s="458"/>
      <c r="C19" s="458"/>
      <c r="D19" s="458"/>
      <c r="E19" s="458"/>
      <c r="F19" s="458"/>
      <c r="G19" s="458"/>
      <c r="H19" s="458"/>
      <c r="I19" s="2">
        <f>ЗМІСТ!Q81</f>
        <v>2</v>
      </c>
      <c r="J19" s="2">
        <f>ЗМІСТ!R81</f>
        <v>2</v>
      </c>
      <c r="K19" s="2">
        <f>ЗМІСТ!S81</f>
        <v>2</v>
      </c>
      <c r="L19" s="2">
        <f>ЗМІСТ!T81</f>
        <v>0</v>
      </c>
      <c r="M19" s="2">
        <f>ЗМІСТ!U81</f>
        <v>2</v>
      </c>
      <c r="N19" s="2">
        <f>ЗМІСТ!V81</f>
        <v>2</v>
      </c>
      <c r="O19" s="2">
        <f>ЗМІСТ!W81</f>
        <v>2</v>
      </c>
      <c r="P19" s="2">
        <f>ЗМІСТ!X81</f>
        <v>2</v>
      </c>
      <c r="Q19" s="450">
        <f>SUM(I19:P19)</f>
        <v>14</v>
      </c>
      <c r="R19" s="450"/>
      <c r="S19" s="450"/>
      <c r="T19" s="450"/>
      <c r="U19" s="451"/>
    </row>
    <row r="20" spans="1:21" ht="24.75" customHeight="1">
      <c r="A20" s="457" t="s">
        <v>101</v>
      </c>
      <c r="B20" s="458"/>
      <c r="C20" s="458"/>
      <c r="D20" s="458"/>
      <c r="E20" s="458"/>
      <c r="F20" s="458"/>
      <c r="G20" s="458"/>
      <c r="H20" s="458"/>
      <c r="I20" s="2">
        <f>ЗМІСТ!Q82</f>
        <v>5</v>
      </c>
      <c r="J20" s="2">
        <f>ЗМІСТ!R82</f>
        <v>6</v>
      </c>
      <c r="K20" s="2">
        <f>ЗМІСТ!S82</f>
        <v>3</v>
      </c>
      <c r="L20" s="2">
        <f>ЗМІСТ!T82</f>
        <v>7</v>
      </c>
      <c r="M20" s="2">
        <f>ЗМІСТ!U82</f>
        <v>5</v>
      </c>
      <c r="N20" s="2">
        <f>ЗМІСТ!V82</f>
        <v>5</v>
      </c>
      <c r="O20" s="2">
        <f>ЗМІСТ!W82</f>
        <v>3</v>
      </c>
      <c r="P20" s="2">
        <f>ЗМІСТ!X82</f>
        <v>4</v>
      </c>
      <c r="Q20" s="450">
        <f>SUM(I20:P20)</f>
        <v>38</v>
      </c>
      <c r="R20" s="450"/>
      <c r="S20" s="450"/>
      <c r="T20" s="450"/>
      <c r="U20" s="451"/>
    </row>
    <row r="21" spans="1:21" ht="24.75" customHeight="1">
      <c r="A21" s="461" t="s">
        <v>71</v>
      </c>
      <c r="B21" s="462"/>
      <c r="C21" s="462"/>
      <c r="D21" s="462"/>
      <c r="E21" s="462"/>
      <c r="F21" s="462"/>
      <c r="G21" s="462"/>
      <c r="H21" s="463"/>
      <c r="I21" s="18">
        <f>ЗМІСТ!Q83</f>
        <v>0</v>
      </c>
      <c r="J21" s="18">
        <f>ЗМІСТ!R83</f>
        <v>0</v>
      </c>
      <c r="K21" s="18">
        <f>ЗМІСТ!S83</f>
        <v>0</v>
      </c>
      <c r="L21" s="18">
        <f>ЗМІСТ!T83</f>
        <v>1</v>
      </c>
      <c r="M21" s="18">
        <f>ЗМІСТ!U83</f>
        <v>1</v>
      </c>
      <c r="N21" s="18">
        <f>ЗМІСТ!V83</f>
        <v>0</v>
      </c>
      <c r="O21" s="18">
        <f>ЗМІСТ!W83</f>
        <v>1</v>
      </c>
      <c r="P21" s="18">
        <f>ЗМІСТ!X83</f>
        <v>0</v>
      </c>
      <c r="Q21" s="450">
        <f>SUM(I21:P21)</f>
        <v>3</v>
      </c>
      <c r="R21" s="450"/>
      <c r="S21" s="450"/>
      <c r="T21" s="450"/>
      <c r="U21" s="451"/>
    </row>
    <row r="22" spans="1:21" ht="24.75" customHeight="1" thickBot="1">
      <c r="A22" s="464" t="s">
        <v>105</v>
      </c>
      <c r="B22" s="465"/>
      <c r="C22" s="465"/>
      <c r="D22" s="465"/>
      <c r="E22" s="465"/>
      <c r="F22" s="465"/>
      <c r="G22" s="465"/>
      <c r="H22" s="465"/>
      <c r="I22" s="19">
        <f>ЗМІСТ!Q84</f>
        <v>0</v>
      </c>
      <c r="J22" s="19">
        <f>ЗМІСТ!R84</f>
        <v>1</v>
      </c>
      <c r="K22" s="19">
        <f>ЗМІСТ!S84</f>
        <v>1</v>
      </c>
      <c r="L22" s="19">
        <f>ЗМІСТ!T84</f>
        <v>1</v>
      </c>
      <c r="M22" s="19">
        <f>ЗМІСТ!U84</f>
        <v>1</v>
      </c>
      <c r="N22" s="19">
        <f>ЗМІСТ!V84</f>
        <v>1</v>
      </c>
      <c r="O22" s="19">
        <f>ЗМІСТ!W84</f>
        <v>1</v>
      </c>
      <c r="P22" s="19">
        <f>ЗМІСТ!X84</f>
        <v>1</v>
      </c>
      <c r="Q22" s="466">
        <f>SUM(I22:P22)</f>
        <v>7</v>
      </c>
      <c r="R22" s="466"/>
      <c r="S22" s="466"/>
      <c r="T22" s="466"/>
      <c r="U22" s="467"/>
    </row>
    <row r="23" ht="9" customHeight="1"/>
    <row r="24" ht="15" customHeight="1" hidden="1"/>
    <row r="25" spans="1:21" s="68" customFormat="1" ht="37.5" customHeight="1">
      <c r="A25" s="476" t="s">
        <v>212</v>
      </c>
      <c r="B25" s="476"/>
      <c r="C25" s="476"/>
      <c r="D25" s="476"/>
      <c r="E25" s="476"/>
      <c r="F25" s="476"/>
      <c r="G25" s="476"/>
      <c r="H25" s="476"/>
      <c r="I25" s="476"/>
      <c r="J25" s="476"/>
      <c r="K25" s="476"/>
      <c r="L25" s="476"/>
      <c r="M25" s="476"/>
      <c r="N25" s="476"/>
      <c r="O25" s="476"/>
      <c r="P25" s="476"/>
      <c r="Q25" s="476"/>
      <c r="R25" s="476"/>
      <c r="S25" s="476"/>
      <c r="T25" s="476"/>
      <c r="U25" s="476"/>
    </row>
    <row r="26" spans="1:21" s="69" customFormat="1" ht="3.75" customHeight="1">
      <c r="A26" s="89"/>
      <c r="B26" s="90"/>
      <c r="C26" s="91"/>
      <c r="D26" s="92"/>
      <c r="E26" s="93"/>
      <c r="F26" s="93"/>
      <c r="G26" s="93"/>
      <c r="H26" s="94"/>
      <c r="I26" s="95"/>
      <c r="J26" s="95"/>
      <c r="K26" s="93"/>
      <c r="L26" s="93"/>
      <c r="M26" s="93"/>
      <c r="N26" s="93"/>
      <c r="O26" s="93"/>
      <c r="P26" s="93"/>
      <c r="Q26" s="95"/>
      <c r="R26" s="95"/>
      <c r="S26" s="95"/>
      <c r="T26" s="95"/>
      <c r="U26" s="95"/>
    </row>
    <row r="27" spans="1:21" s="70" customFormat="1" ht="18">
      <c r="A27" s="143" t="s">
        <v>242</v>
      </c>
      <c r="B27" s="144"/>
      <c r="C27" s="144"/>
      <c r="D27" s="144"/>
      <c r="E27" s="144"/>
      <c r="F27" s="144"/>
      <c r="G27" s="144"/>
      <c r="H27" s="144"/>
      <c r="I27" s="96"/>
      <c r="J27" s="96"/>
      <c r="K27" s="96"/>
      <c r="L27" s="96"/>
      <c r="M27" s="477" t="s">
        <v>72</v>
      </c>
      <c r="N27" s="477"/>
      <c r="O27" s="477"/>
      <c r="P27" s="477"/>
      <c r="Q27" s="477"/>
      <c r="R27" s="477"/>
      <c r="S27" s="477"/>
      <c r="T27" s="477"/>
      <c r="U27" s="477"/>
    </row>
    <row r="28" spans="1:21" s="70" customFormat="1" ht="24.75" customHeight="1">
      <c r="A28" s="145" t="s">
        <v>133</v>
      </c>
      <c r="B28" s="144"/>
      <c r="C28" s="144"/>
      <c r="D28" s="144"/>
      <c r="E28" s="144"/>
      <c r="F28" s="144"/>
      <c r="G28" s="144"/>
      <c r="H28" s="144"/>
      <c r="I28" s="96"/>
      <c r="J28" s="96"/>
      <c r="K28" s="96"/>
      <c r="L28" s="96"/>
      <c r="M28" s="477" t="s">
        <v>110</v>
      </c>
      <c r="N28" s="477"/>
      <c r="O28" s="477"/>
      <c r="P28" s="477"/>
      <c r="Q28" s="477"/>
      <c r="R28" s="477"/>
      <c r="S28" s="477"/>
      <c r="T28" s="477"/>
      <c r="U28" s="477"/>
    </row>
    <row r="29" spans="1:21" s="71" customFormat="1" ht="19.5" customHeight="1">
      <c r="A29" s="145"/>
      <c r="B29" s="144"/>
      <c r="C29" s="144"/>
      <c r="D29" s="144"/>
      <c r="E29" s="144"/>
      <c r="F29" s="144"/>
      <c r="G29" s="144"/>
      <c r="H29" s="144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</row>
    <row r="30" spans="1:21" s="70" customFormat="1" ht="19.5" customHeight="1">
      <c r="A30" s="146" t="s">
        <v>102</v>
      </c>
      <c r="B30" s="146"/>
      <c r="C30" s="146"/>
      <c r="D30" s="146"/>
      <c r="E30" s="147" t="s">
        <v>240</v>
      </c>
      <c r="F30" s="148"/>
      <c r="G30" s="148"/>
      <c r="H30" s="149"/>
      <c r="I30" s="98"/>
      <c r="J30" s="98"/>
      <c r="K30" s="98"/>
      <c r="L30" s="98"/>
      <c r="M30" s="477" t="s">
        <v>103</v>
      </c>
      <c r="N30" s="477"/>
      <c r="O30" s="477"/>
      <c r="P30" s="477"/>
      <c r="Q30" s="477"/>
      <c r="R30" s="477"/>
      <c r="S30" s="477"/>
      <c r="T30" s="477"/>
      <c r="U30" s="477"/>
    </row>
    <row r="31" spans="1:21" s="72" customFormat="1" ht="24.75" customHeight="1">
      <c r="A31" s="144"/>
      <c r="B31" s="144"/>
      <c r="C31" s="150"/>
      <c r="D31" s="150"/>
      <c r="E31" s="144"/>
      <c r="F31" s="144"/>
      <c r="G31" s="144"/>
      <c r="H31" s="144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</row>
    <row r="32" spans="1:21" s="72" customFormat="1" ht="19.5" customHeight="1">
      <c r="A32" s="99" t="s">
        <v>149</v>
      </c>
      <c r="B32" s="99"/>
      <c r="C32" s="99"/>
      <c r="D32" s="99"/>
      <c r="E32" s="100"/>
      <c r="F32" s="142" t="s">
        <v>241</v>
      </c>
      <c r="G32" s="97"/>
      <c r="H32" s="98"/>
      <c r="I32" s="98"/>
      <c r="J32" s="98"/>
      <c r="K32" s="98"/>
      <c r="L32" s="99" t="s">
        <v>243</v>
      </c>
      <c r="M32" s="96"/>
      <c r="N32" s="99"/>
      <c r="O32" s="99"/>
      <c r="P32" s="99"/>
      <c r="Q32" s="99"/>
      <c r="R32" s="99"/>
      <c r="T32" s="101"/>
      <c r="U32" s="99"/>
    </row>
    <row r="34" spans="1:21" ht="12.75" customHeight="1">
      <c r="A34" s="472" t="s">
        <v>209</v>
      </c>
      <c r="B34" s="473"/>
      <c r="C34" s="473"/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N34" s="473"/>
      <c r="O34" s="473"/>
      <c r="P34" s="473"/>
      <c r="Q34" s="473"/>
      <c r="R34" s="473"/>
      <c r="S34" s="473"/>
      <c r="T34" s="473"/>
      <c r="U34" s="473"/>
    </row>
    <row r="35" spans="1:21" ht="6.75" customHeight="1">
      <c r="A35" s="473"/>
      <c r="B35" s="473"/>
      <c r="C35" s="473"/>
      <c r="D35" s="473"/>
      <c r="E35" s="473"/>
      <c r="F35" s="473"/>
      <c r="G35" s="473"/>
      <c r="H35" s="473"/>
      <c r="I35" s="473"/>
      <c r="J35" s="473"/>
      <c r="K35" s="473"/>
      <c r="L35" s="473"/>
      <c r="M35" s="473"/>
      <c r="N35" s="473"/>
      <c r="O35" s="473"/>
      <c r="P35" s="473"/>
      <c r="Q35" s="473"/>
      <c r="R35" s="473"/>
      <c r="S35" s="473"/>
      <c r="T35" s="473"/>
      <c r="U35" s="473"/>
    </row>
    <row r="36" spans="1:21" ht="12.75" customHeight="1" hidden="1">
      <c r="A36" s="473"/>
      <c r="B36" s="473"/>
      <c r="C36" s="473"/>
      <c r="D36" s="473"/>
      <c r="E36" s="473"/>
      <c r="F36" s="473"/>
      <c r="G36" s="473"/>
      <c r="H36" s="473"/>
      <c r="I36" s="473"/>
      <c r="J36" s="473"/>
      <c r="K36" s="473"/>
      <c r="L36" s="473"/>
      <c r="M36" s="473"/>
      <c r="N36" s="473"/>
      <c r="O36" s="473"/>
      <c r="P36" s="473"/>
      <c r="Q36" s="473"/>
      <c r="R36" s="473"/>
      <c r="S36" s="473"/>
      <c r="T36" s="473"/>
      <c r="U36" s="473"/>
    </row>
    <row r="37" spans="1:21" ht="12.75" customHeight="1" hidden="1">
      <c r="A37" s="473"/>
      <c r="B37" s="473"/>
      <c r="C37" s="473"/>
      <c r="D37" s="473"/>
      <c r="E37" s="473"/>
      <c r="F37" s="473"/>
      <c r="G37" s="473"/>
      <c r="H37" s="473"/>
      <c r="I37" s="473"/>
      <c r="J37" s="473"/>
      <c r="K37" s="473"/>
      <c r="L37" s="473"/>
      <c r="M37" s="473"/>
      <c r="N37" s="473"/>
      <c r="O37" s="473"/>
      <c r="P37" s="473"/>
      <c r="Q37" s="473"/>
      <c r="R37" s="473"/>
      <c r="S37" s="473"/>
      <c r="T37" s="473"/>
      <c r="U37" s="473"/>
    </row>
    <row r="38" spans="1:21" ht="12.75" customHeight="1" hidden="1">
      <c r="A38" s="473"/>
      <c r="B38" s="473"/>
      <c r="C38" s="473"/>
      <c r="D38" s="473"/>
      <c r="E38" s="473"/>
      <c r="F38" s="473"/>
      <c r="G38" s="473"/>
      <c r="H38" s="473"/>
      <c r="I38" s="473"/>
      <c r="J38" s="473"/>
      <c r="K38" s="473"/>
      <c r="L38" s="473"/>
      <c r="M38" s="473"/>
      <c r="N38" s="473"/>
      <c r="O38" s="473"/>
      <c r="P38" s="473"/>
      <c r="Q38" s="473"/>
      <c r="R38" s="473"/>
      <c r="S38" s="473"/>
      <c r="T38" s="473"/>
      <c r="U38" s="473"/>
    </row>
    <row r="39" spans="1:21" ht="12.75">
      <c r="A39" s="473"/>
      <c r="B39" s="473"/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3"/>
      <c r="T39" s="473"/>
      <c r="U39" s="473"/>
    </row>
    <row r="40" spans="1:21" ht="12.75" customHeight="1">
      <c r="A40" s="473"/>
      <c r="B40" s="473"/>
      <c r="C40" s="473"/>
      <c r="D40" s="473"/>
      <c r="E40" s="473"/>
      <c r="F40" s="473"/>
      <c r="G40" s="473"/>
      <c r="H40" s="473"/>
      <c r="I40" s="473"/>
      <c r="J40" s="473"/>
      <c r="K40" s="473"/>
      <c r="L40" s="473"/>
      <c r="M40" s="473"/>
      <c r="N40" s="473"/>
      <c r="O40" s="473"/>
      <c r="P40" s="473"/>
      <c r="Q40" s="473"/>
      <c r="R40" s="473"/>
      <c r="S40" s="473"/>
      <c r="T40" s="473"/>
      <c r="U40" s="473"/>
    </row>
    <row r="41" spans="1:21" ht="12.75" customHeight="1">
      <c r="A41" s="473"/>
      <c r="B41" s="473"/>
      <c r="C41" s="473"/>
      <c r="D41" s="473"/>
      <c r="E41" s="473"/>
      <c r="F41" s="473"/>
      <c r="G41" s="473"/>
      <c r="H41" s="473"/>
      <c r="I41" s="473"/>
      <c r="J41" s="473"/>
      <c r="K41" s="473"/>
      <c r="L41" s="473"/>
      <c r="M41" s="473"/>
      <c r="N41" s="473"/>
      <c r="O41" s="473"/>
      <c r="P41" s="473"/>
      <c r="Q41" s="473"/>
      <c r="R41" s="473"/>
      <c r="S41" s="473"/>
      <c r="T41" s="473"/>
      <c r="U41" s="473"/>
    </row>
    <row r="42" spans="1:21" ht="12.75" customHeight="1">
      <c r="A42" s="473"/>
      <c r="B42" s="473"/>
      <c r="C42" s="473"/>
      <c r="D42" s="473"/>
      <c r="E42" s="473"/>
      <c r="F42" s="473"/>
      <c r="G42" s="473"/>
      <c r="H42" s="473"/>
      <c r="I42" s="473"/>
      <c r="J42" s="473"/>
      <c r="K42" s="473"/>
      <c r="L42" s="473"/>
      <c r="M42" s="473"/>
      <c r="N42" s="473"/>
      <c r="O42" s="473"/>
      <c r="P42" s="473"/>
      <c r="Q42" s="473"/>
      <c r="R42" s="473"/>
      <c r="S42" s="473"/>
      <c r="T42" s="473"/>
      <c r="U42" s="473"/>
    </row>
    <row r="43" spans="1:21" ht="12.75" customHeight="1">
      <c r="A43" s="473"/>
      <c r="B43" s="473"/>
      <c r="C43" s="473"/>
      <c r="D43" s="473"/>
      <c r="E43" s="473"/>
      <c r="F43" s="473"/>
      <c r="G43" s="473"/>
      <c r="H43" s="473"/>
      <c r="I43" s="473"/>
      <c r="J43" s="473"/>
      <c r="K43" s="473"/>
      <c r="L43" s="473"/>
      <c r="M43" s="473"/>
      <c r="N43" s="473"/>
      <c r="O43" s="473"/>
      <c r="P43" s="473"/>
      <c r="Q43" s="473"/>
      <c r="R43" s="473"/>
      <c r="S43" s="473"/>
      <c r="T43" s="473"/>
      <c r="U43" s="473"/>
    </row>
    <row r="44" spans="1:21" ht="12.75" customHeight="1">
      <c r="A44" s="473"/>
      <c r="B44" s="473"/>
      <c r="C44" s="473"/>
      <c r="D44" s="473"/>
      <c r="E44" s="473"/>
      <c r="F44" s="473"/>
      <c r="G44" s="473"/>
      <c r="H44" s="473"/>
      <c r="I44" s="473"/>
      <c r="J44" s="473"/>
      <c r="K44" s="473"/>
      <c r="L44" s="473"/>
      <c r="M44" s="473"/>
      <c r="N44" s="473"/>
      <c r="O44" s="473"/>
      <c r="P44" s="473"/>
      <c r="Q44" s="473"/>
      <c r="R44" s="473"/>
      <c r="S44" s="473"/>
      <c r="T44" s="473"/>
      <c r="U44" s="473"/>
    </row>
  </sheetData>
  <sheetProtection deleteRows="0"/>
  <mergeCells count="48">
    <mergeCell ref="A34:U44"/>
    <mergeCell ref="B7:G7"/>
    <mergeCell ref="J7:K7"/>
    <mergeCell ref="B8:G8"/>
    <mergeCell ref="J8:K8"/>
    <mergeCell ref="A25:U25"/>
    <mergeCell ref="M27:U27"/>
    <mergeCell ref="M28:U28"/>
    <mergeCell ref="M30:U30"/>
    <mergeCell ref="A20:H20"/>
    <mergeCell ref="Q20:U20"/>
    <mergeCell ref="A21:H21"/>
    <mergeCell ref="Q21:U21"/>
    <mergeCell ref="A22:H22"/>
    <mergeCell ref="Q22:U22"/>
    <mergeCell ref="A17:H17"/>
    <mergeCell ref="Q17:U17"/>
    <mergeCell ref="A18:H18"/>
    <mergeCell ref="Q18:U18"/>
    <mergeCell ref="A19:H19"/>
    <mergeCell ref="Q19:U19"/>
    <mergeCell ref="A12:D12"/>
    <mergeCell ref="A13:H13"/>
    <mergeCell ref="Q13:U13"/>
    <mergeCell ref="A14:H14"/>
    <mergeCell ref="Q14:U14"/>
    <mergeCell ref="A16:H16"/>
    <mergeCell ref="Q16:U16"/>
    <mergeCell ref="A15:H15"/>
    <mergeCell ref="Q15:U15"/>
    <mergeCell ref="U3:U5"/>
    <mergeCell ref="I4:I5"/>
    <mergeCell ref="J4:K5"/>
    <mergeCell ref="B6:G6"/>
    <mergeCell ref="J6:K6"/>
    <mergeCell ref="M6:N9"/>
    <mergeCell ref="O6:T9"/>
    <mergeCell ref="U6:U9"/>
    <mergeCell ref="B9:G9"/>
    <mergeCell ref="J9:K9"/>
    <mergeCell ref="A2:C2"/>
    <mergeCell ref="M2:P2"/>
    <mergeCell ref="A3:A5"/>
    <mergeCell ref="B3:G5"/>
    <mergeCell ref="H3:H5"/>
    <mergeCell ref="I3:K3"/>
    <mergeCell ref="M3:N5"/>
    <mergeCell ref="O3:T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4"/>
  <sheetViews>
    <sheetView zoomScalePageLayoutView="0" workbookViewId="0" topLeftCell="A1">
      <selection activeCell="K17" sqref="K17"/>
    </sheetView>
  </sheetViews>
  <sheetFormatPr defaultColWidth="9.00390625" defaultRowHeight="12.75"/>
  <cols>
    <col min="1" max="1" width="11.625" style="45" customWidth="1"/>
    <col min="2" max="16384" width="8.875" style="45" customWidth="1"/>
  </cols>
  <sheetData>
    <row r="1" spans="1:9" ht="12.75">
      <c r="A1" s="9"/>
      <c r="B1" s="9"/>
      <c r="C1" s="9"/>
      <c r="D1" s="9"/>
      <c r="E1" s="9"/>
      <c r="F1" s="9"/>
      <c r="G1" s="9"/>
      <c r="H1" s="9"/>
      <c r="I1" s="9"/>
    </row>
    <row r="2" spans="1:9" ht="15">
      <c r="A2" s="478" t="s">
        <v>141</v>
      </c>
      <c r="B2" s="478"/>
      <c r="C2" s="478"/>
      <c r="D2" s="478"/>
      <c r="E2" s="478"/>
      <c r="F2" s="478"/>
      <c r="G2" s="478"/>
      <c r="H2" s="478"/>
      <c r="I2" s="478"/>
    </row>
    <row r="3" spans="1:9" ht="15">
      <c r="A3" s="23" t="s">
        <v>51</v>
      </c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</row>
    <row r="4" spans="1:9" ht="15">
      <c r="A4" s="23" t="s">
        <v>104</v>
      </c>
      <c r="B4" s="24">
        <f>COUNTA(ЗМІСТ!Q11:Q18,ЗМІСТ!Q22:Q42,ЗМІСТ!Q46:Q48,ЗМІСТ!Q52:Q53,ЗМІСТ!Q61:Q66,ЗМІСТ!Q70:Q74)</f>
        <v>9</v>
      </c>
      <c r="C4" s="24">
        <f>COUNTA(ЗМІСТ!R11:R18,ЗМІСТ!R22:R42,ЗМІСТ!R46:R48,ЗМІСТ!R52:R53,ЗМІСТ!R61:R66,ЗМІСТ!R70:R74)</f>
        <v>8</v>
      </c>
      <c r="D4" s="24">
        <f>COUNTA(ЗМІСТ!S11:S18,ЗМІСТ!S22:S42,ЗМІСТ!S46:S48,ЗМІСТ!S52:S53,ЗМІСТ!S61:S66,ЗМІСТ!S70:S74)</f>
        <v>9</v>
      </c>
      <c r="E4" s="24">
        <f>COUNTA(ЗМІСТ!T11:T18,ЗМІСТ!T22:T42,ЗМІСТ!T46:T48,ЗМІСТ!T52:T53,ЗМІСТ!T61:T66,ЗМІСТ!T70:T74)</f>
        <v>9</v>
      </c>
      <c r="F4" s="24">
        <f>COUNTA(ЗМІСТ!U11:U18,ЗМІСТ!U22:U42,ЗМІСТ!U46:U48,ЗМІСТ!U52:U53,ЗМІСТ!U61:U66,ЗМІСТ!U70:U74)</f>
        <v>9</v>
      </c>
      <c r="G4" s="24">
        <f>COUNTA(ЗМІСТ!V11:V18,ЗМІСТ!V22:V42,ЗМІСТ!V46:V48,ЗМІСТ!V52:V53,ЗМІСТ!V61:V66,ЗМІСТ!V70:V74)</f>
        <v>8</v>
      </c>
      <c r="H4" s="24">
        <f>COUNTA(ЗМІСТ!W11:W18,ЗМІСТ!W22:W42,ЗМІСТ!W46:W48,ЗМІСТ!W52:W53,ЗМІСТ!W61:W66,ЗМІСТ!W70:W74)</f>
        <v>7</v>
      </c>
      <c r="I4" s="24">
        <f>COUNTA(ЗМІСТ!X11:X18,ЗМІСТ!X22:X42,ЗМІСТ!X46:X48,ЗМІСТ!X52:X53,ЗМІСТ!X61:X66,ЗМІСТ!X70:X74)</f>
        <v>6</v>
      </c>
    </row>
  </sheetData>
  <sheetProtection password="CF68" sheet="1" deleteRows="0"/>
  <mergeCells count="1">
    <mergeCell ref="A2:I2"/>
  </mergeCells>
  <conditionalFormatting sqref="B4:I4">
    <cfRule type="cellIs" priority="1" dxfId="74" operator="lessThanOrEqual" stopIfTrue="1">
      <formula>8</formula>
    </cfRule>
    <cfRule type="cellIs" priority="2" dxfId="73" operator="greaterThan" stopIfTrue="1">
      <formula>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ALLA</cp:lastModifiedBy>
  <cp:lastPrinted>2022-11-21T17:35:07Z</cp:lastPrinted>
  <dcterms:created xsi:type="dcterms:W3CDTF">2003-11-28T18:06:16Z</dcterms:created>
  <dcterms:modified xsi:type="dcterms:W3CDTF">2023-09-23T16:17:44Z</dcterms:modified>
  <cp:category/>
  <cp:version/>
  <cp:contentType/>
  <cp:contentStatus/>
</cp:coreProperties>
</file>