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8892" activeTab="0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'ЗМІСТ'!$A$1:$X$84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'ЗМІСТ'!$A$1:$X$85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<sst xmlns="http://schemas.openxmlformats.org/spreadsheetml/2006/main" count="342" uniqueCount="248">
  <si>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</si>
  <si>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</si>
  <si>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</si>
  <si>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</si>
  <si>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</si>
  <si>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</si>
  <si>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</si>
  <si>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</si>
  <si>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</si>
  <si>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</si>
  <si>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</si>
  <si>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</si>
  <si>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</si>
  <si>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</si>
  <si>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</si>
  <si>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</si>
  <si>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</si>
  <si>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</si>
  <si>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</si>
  <si>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</si>
  <si>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</si>
  <si>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</si>
  <si>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</si>
  <si>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</si>
  <si>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</si>
  <si>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</si>
  <si>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</si>
  <si>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</si>
  <si>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</si>
  <si>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</si>
  <si>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</si>
  <si>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</si>
  <si>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</si>
  <si>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</si>
  <si>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</si>
  <si>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</si>
  <si>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</si>
  <si>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</si>
  <si>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</si>
  <si>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</si>
  <si>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</si>
  <si>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</si>
  <si>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</si>
  <si>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</si>
  <si>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</si>
  <si>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</si>
  <si>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</si>
  <si>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</si>
  <si>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</si>
  <si>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</si>
  <si>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</si>
  <si>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</si>
  <si>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</si>
  <si>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</si>
  <si>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</si>
  <si>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</si>
  <si>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</si>
  <si>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</si>
  <si>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</si>
  <si>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</si>
  <si>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</si>
  <si>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</si>
  <si>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</si>
  <si>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</si>
  <si>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</si>
  <si>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</si>
  <si>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</si>
  <si>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</si>
  <si>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</si>
  <si>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</si>
  <si>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</si>
  <si>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</si>
  <si>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</si>
  <si>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</si>
  <si>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</si>
  <si>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</si>
  <si>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</si>
  <si>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</si>
  <si>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</si>
  <si>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</si>
  <si>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</si>
  <si>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</si>
  <si>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</si>
  <si>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</si>
  <si>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</si>
  <si>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</si>
  <si>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</si>
  <si>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</si>
  <si>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</si>
  <si>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</si>
  <si>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</si>
  <si>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</si>
  <si>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</si>
  <si>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</si>
  <si>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</si>
  <si>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</si>
  <si>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</si>
  <si>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</si>
  <si>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</si>
  <si>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</si>
  <si>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</si>
  <si>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</si>
  <si>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</si>
  <si>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</si>
  <si>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</si>
  <si>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</si>
  <si>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</si>
  <si>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повна загальна середня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</si>
  <si>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</si>
  <si>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</si>
  <si>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</si>
  <si>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</si>
  <si>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</si>
  <si>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</si>
  <si>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</si>
  <si>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</si>
  <si>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</si>
  <si>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</si>
  <si>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</si>
  <si>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</si>
  <si>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</si>
  <si>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</si>
  <si>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</si>
  <si>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</si>
  <si>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цикл 2.1.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</si>
  <si>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</si>
  <si>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</si>
  <si>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</si>
  <si>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</si>
  <si>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</si>
  <si>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</si>
  <si>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</si>
  <si>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</si>
  <si>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</si>
  <si>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</si>
  <si>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</si>
  <si>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</si>
  <si>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</si>
  <si>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</si>
  <si>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</si>
  <si>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</si>
  <si>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Українська мова за професійним спрямуванням</t>
  </si>
  <si>
    <t>Університетські студії</t>
  </si>
  <si>
    <t>Історія та культура України</t>
  </si>
  <si>
    <t>Філософія</t>
  </si>
  <si>
    <t>Іноземна мова</t>
  </si>
  <si>
    <t>Інклюзивна освіта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</si>
  <si>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</si>
  <si>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</si>
  <si>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</si>
  <si>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</si>
  <si>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</si>
  <si>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</si>
  <si>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</si>
  <si>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</si>
  <si>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</si>
  <si>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</si>
  <si>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10</t>
  </si>
  <si>
    <t>ОК. 11</t>
  </si>
  <si>
    <t>ОК. 12</t>
  </si>
  <si>
    <t>ОК. 14</t>
  </si>
  <si>
    <t>ОК. 15</t>
  </si>
  <si>
    <t>ОК. 16</t>
  </si>
  <si>
    <t>ОК. 17</t>
  </si>
  <si>
    <t>ОК. 18</t>
  </si>
  <si>
    <t>ОК. 19</t>
  </si>
  <si>
    <t>ОК. 20</t>
  </si>
  <si>
    <t>ОК. 23</t>
  </si>
  <si>
    <t>ОК. 26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</si>
  <si>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</si>
  <si>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</si>
  <si>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</si>
  <si>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</si>
  <si>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</si>
  <si>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</si>
  <si>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</si>
  <si>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</si>
  <si>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</si>
  <si>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</si>
  <si>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</si>
  <si>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>Курсова робота з педагогіки</t>
  </si>
  <si>
    <t>Курсова робота з психології</t>
  </si>
  <si>
    <t xml:space="preserve">Курсова робота з методик початкової освіти </t>
  </si>
  <si>
    <t>Навчальна практика</t>
  </si>
  <si>
    <t>Виробнича практика</t>
  </si>
  <si>
    <t>013 Початкова освіта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</si>
  <si>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</si>
  <si>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</si>
  <si>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</si>
  <si>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</si>
  <si>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</si>
  <si>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6,7,8</t>
  </si>
  <si>
    <t>ОК. 07</t>
  </si>
  <si>
    <t>ОК. 13</t>
  </si>
  <si>
    <t>Початкова освіта</t>
  </si>
  <si>
    <r>
      <t>ЗАТВЕРДЖУЮ</t>
    </r>
    <r>
      <rPr>
        <sz val="16"/>
        <color indexed="8"/>
        <rFont val="Times New Roman"/>
        <family val="1"/>
      </rPr>
      <t xml:space="preserve"> </t>
    </r>
  </si>
  <si>
    <t xml:space="preserve">Ректор </t>
  </si>
  <si>
    <t xml:space="preserve">Бакалавр початкової освіти. Вчитель початкових класів закладу загальної середньої освіти.
</t>
  </si>
  <si>
    <t>Оздоровчі технології</t>
  </si>
  <si>
    <t>ОК. 08</t>
  </si>
  <si>
    <t>ОК. 09</t>
  </si>
  <si>
    <t>ОК. 24</t>
  </si>
  <si>
    <t>ОК. 25</t>
  </si>
  <si>
    <t>В</t>
  </si>
  <si>
    <t>2,3,4,5</t>
  </si>
  <si>
    <t>2.1. НАВЧАЛЬНІ ДИСЦИПЛІНИ ЗАГАЛЬНОЇ ПІДГОТОВКИ*</t>
  </si>
  <si>
    <t>2.2. НАВЧАЛЬНІ ДИСЦИПЛІНИ СПЕЦІАЛЬНОЇ (ФАХОВОЇ) ПІДГОТОВКИ**</t>
  </si>
  <si>
    <t>* Із переліку вибіркових навчальних дисциплін загальної підготовки (http://mdu.edu.ua/?page_id=36547) студент може вибрати по одній навчальній дисицпліні у 1,3-му семестрах та по дві у 2,4-му семестрах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</si>
  <si>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>ОК. 22</t>
  </si>
  <si>
    <t>ОК. 27</t>
  </si>
  <si>
    <t>Навчальний план складено у відповідності до Стандарту вищої освіти за першим (бакалаврським) рівнем за спеціальністю 013 Початкова освіта                                           (наказ МОН № 357  від 23.03.21)</t>
  </si>
  <si>
    <t>Психологія (загальна, вікова, педагогічна)</t>
  </si>
  <si>
    <t>Педагогіка (загальна та історія педагогіки, дидактика початкової освіти)</t>
  </si>
  <si>
    <t>Сучасна українська мова з практикумом</t>
  </si>
  <si>
    <t>Дитяча література</t>
  </si>
  <si>
    <t>Методика виховної роботи у початковій школі</t>
  </si>
  <si>
    <t>ОК. 28</t>
  </si>
  <si>
    <t>ОК. 29</t>
  </si>
  <si>
    <t>ОК. 30</t>
  </si>
  <si>
    <t>Трудове право і підприємницька діяльність</t>
  </si>
  <si>
    <t>Академічна доброчесність</t>
  </si>
  <si>
    <t>Вікова фізіологія та шкільна гігієна</t>
  </si>
  <si>
    <t>Методика навчання іноземної мови у початковій школі / Methods of teaching a foreign language in primary school</t>
  </si>
  <si>
    <t xml:space="preserve"> </t>
  </si>
  <si>
    <t>ОК. 31</t>
  </si>
  <si>
    <t>ОК. 32</t>
  </si>
  <si>
    <t>ОК. 33</t>
  </si>
  <si>
    <t>Теорія та методика навчання математичної освітньої галузі у початковій школі</t>
  </si>
  <si>
    <t>Теорія та методика навчання природничої освітньої галузі у початковій школі</t>
  </si>
  <si>
    <t>Теорія та методика навчання соціальної та здоровязбережувальної освітньої галузі у початковій школі</t>
  </si>
  <si>
    <t>Теорія та методика навчання громадянської та історичної освітньої галузі у початковій школі</t>
  </si>
  <si>
    <t>Методика навчання інтегрованого курсу "Я досліджую світ" у початковій школі</t>
  </si>
  <si>
    <t>Методика навчання технологічної освітньої галузі у початковій школі</t>
  </si>
  <si>
    <t>Методика навчання інформатичної освітньої галузі у початковій школі</t>
  </si>
  <si>
    <t>Теорія та методика навчання мистецької освітньої галузі у початковій школі</t>
  </si>
  <si>
    <t>Методика навчання фізкультурної освітньої галузі у початковій школі</t>
  </si>
  <si>
    <t>Методика навчання мовно-літературної освітньої галузі у початковій школі</t>
  </si>
  <si>
    <t>Педагогічна творчість вчителя початкової школи</t>
  </si>
  <si>
    <t>Олексюк О.М.</t>
  </si>
  <si>
    <t>Білявська Т.М.</t>
  </si>
  <si>
    <t>Затверджено на засіданні вченої ради педагогічного факультету</t>
  </si>
  <si>
    <t>Перший проректор  ______________________А.В. Овчаренко</t>
  </si>
  <si>
    <t xml:space="preserve">заочна </t>
  </si>
  <si>
    <t>ОК. 2116</t>
  </si>
  <si>
    <t>Атестаційний іспит</t>
  </si>
  <si>
    <t>Освітній менеджмент</t>
  </si>
  <si>
    <t>Методика навчання іншомовної діяльності дітей дошкільного та молодшого шкільного віку</t>
  </si>
  <si>
    <t>ОК. 34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</si>
</sst>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1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5" fillId="23" borderId="10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7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6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20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20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17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20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18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6" applyNumberFormat="1" applyFont="1" applyFill="1" applyBorder="1" applyAlignment="1" applyProtection="1">
      <alignment horizontal="center" vertical="center" wrapText="1"/>
      <protection/>
    </xf>
    <xf numFmtId="206" fontId="23" fillId="0" borderId="14" xfId="66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Font="1" applyFill="1" applyBorder="1" applyAlignment="1" applyProtection="1">
      <alignment horizontal="center" vertical="center"/>
      <protection/>
    </xf>
    <xf numFmtId="0" fontId="35" fillId="0" borderId="20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1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22" xfId="0" applyNumberFormat="1" applyFont="1" applyFill="1" applyBorder="1" applyAlignment="1" applyProtection="1">
      <alignment horizontal="center" vertical="center"/>
      <protection/>
    </xf>
    <xf numFmtId="0" fontId="45" fillId="0" borderId="21" xfId="0" applyFont="1" applyFill="1" applyBorder="1" applyAlignment="1" applyProtection="1">
      <alignment horizontal="center" vertical="center"/>
      <protection/>
    </xf>
    <xf numFmtId="1" fontId="4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1" fontId="21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1" fontId="21" fillId="0" borderId="28" xfId="0" applyNumberFormat="1" applyFont="1" applyFill="1" applyBorder="1" applyAlignment="1" applyProtection="1">
      <alignment horizontal="center" vertical="center"/>
      <protection/>
    </xf>
    <xf numFmtId="1" fontId="21" fillId="0" borderId="27" xfId="0" applyNumberFormat="1" applyFont="1" applyFill="1" applyBorder="1" applyAlignment="1" applyProtection="1">
      <alignment horizontal="center" vertical="center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29" xfId="66" applyFont="1" applyFill="1" applyBorder="1" applyAlignment="1" applyProtection="1">
      <alignment horizontal="center" vertical="center" wrapText="1"/>
      <protection/>
    </xf>
    <xf numFmtId="0" fontId="23" fillId="0" borderId="20" xfId="66" applyFont="1" applyFill="1" applyBorder="1" applyAlignment="1" applyProtection="1">
      <alignment horizontal="center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20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1" fillId="0" borderId="0" xfId="65" applyAlignment="1" applyProtection="1">
      <alignment horizont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9" fillId="0" borderId="0" xfId="66" applyFont="1" applyFill="1" applyBorder="1" applyAlignment="1" applyProtection="1">
      <alignment/>
      <protection locked="0"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45" fillId="0" borderId="23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 applyProtection="1">
      <alignment horizontal="left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45" fillId="0" borderId="23" xfId="0" applyFont="1" applyFill="1" applyBorder="1" applyAlignment="1" applyProtection="1">
      <alignment horizontal="left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1" fontId="45" fillId="0" borderId="21" xfId="0" applyNumberFormat="1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1" fontId="45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32" xfId="0" applyNumberFormat="1" applyFont="1" applyFill="1" applyBorder="1" applyAlignment="1" applyProtection="1">
      <alignment horizontal="center" vertical="center"/>
      <protection locked="0"/>
    </xf>
    <xf numFmtId="1" fontId="45" fillId="0" borderId="18" xfId="0" applyNumberFormat="1" applyFont="1" applyFill="1" applyBorder="1" applyAlignment="1" applyProtection="1">
      <alignment horizontal="center" vertical="center"/>
      <protection locked="0"/>
    </xf>
    <xf numFmtId="1" fontId="45" fillId="0" borderId="33" xfId="0" applyNumberFormat="1" applyFont="1" applyFill="1" applyBorder="1" applyAlignment="1" applyProtection="1">
      <alignment horizontal="center" vertical="center"/>
      <protection locked="0"/>
    </xf>
    <xf numFmtId="0" fontId="45" fillId="0" borderId="21" xfId="66" applyNumberFormat="1" applyFont="1" applyFill="1" applyBorder="1" applyAlignment="1" applyProtection="1">
      <alignment horizontal="center" vertical="center" wrapText="1"/>
      <protection/>
    </xf>
    <xf numFmtId="0" fontId="45" fillId="0" borderId="34" xfId="0" applyFont="1" applyFill="1" applyBorder="1" applyAlignment="1" applyProtection="1">
      <alignment horizontal="left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/>
    </xf>
    <xf numFmtId="1" fontId="45" fillId="0" borderId="37" xfId="0" applyNumberFormat="1" applyFont="1" applyFill="1" applyBorder="1" applyAlignment="1" applyProtection="1">
      <alignment horizontal="center" vertical="center"/>
      <protection locked="0"/>
    </xf>
    <xf numFmtId="1" fontId="45" fillId="0" borderId="38" xfId="0" applyNumberFormat="1" applyFont="1" applyFill="1" applyBorder="1" applyAlignment="1" applyProtection="1">
      <alignment horizontal="center" vertical="center"/>
      <protection locked="0"/>
    </xf>
    <xf numFmtId="1" fontId="45" fillId="0" borderId="34" xfId="0" applyNumberFormat="1" applyFont="1" applyFill="1" applyBorder="1" applyAlignment="1" applyProtection="1">
      <alignment horizontal="center" vertical="center"/>
      <protection locked="0"/>
    </xf>
    <xf numFmtId="0" fontId="36" fillId="0" borderId="39" xfId="0" applyFont="1" applyFill="1" applyBorder="1" applyAlignment="1" applyProtection="1">
      <alignment horizontal="center" vertical="center"/>
      <protection/>
    </xf>
    <xf numFmtId="1" fontId="36" fillId="0" borderId="29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39" xfId="0" applyNumberFormat="1" applyFont="1" applyFill="1" applyBorder="1" applyAlignment="1" applyProtection="1">
      <alignment horizontal="center" vertical="center"/>
      <protection/>
    </xf>
    <xf numFmtId="1" fontId="36" fillId="0" borderId="40" xfId="0" applyNumberFormat="1" applyFont="1" applyFill="1" applyBorder="1" applyAlignment="1" applyProtection="1">
      <alignment horizontal="center" vertical="center"/>
      <protection/>
    </xf>
    <xf numFmtId="0" fontId="45" fillId="0" borderId="21" xfId="66" applyFont="1" applyFill="1" applyBorder="1" applyAlignment="1" applyProtection="1">
      <alignment horizontal="center" vertical="center" wrapText="1"/>
      <protection/>
    </xf>
    <xf numFmtId="0" fontId="45" fillId="0" borderId="38" xfId="0" applyFont="1" applyFill="1" applyBorder="1" applyAlignment="1" applyProtection="1">
      <alignment horizontal="center" vertical="center"/>
      <protection locked="0"/>
    </xf>
    <xf numFmtId="49" fontId="45" fillId="0" borderId="21" xfId="66" applyNumberFormat="1" applyFont="1" applyFill="1" applyBorder="1" applyAlignment="1" applyProtection="1">
      <alignment horizontal="center" vertical="center" wrapText="1"/>
      <protection/>
    </xf>
    <xf numFmtId="208" fontId="45" fillId="0" borderId="14" xfId="0" applyNumberFormat="1" applyFont="1" applyFill="1" applyBorder="1" applyAlignment="1" applyProtection="1">
      <alignment horizontal="center" vertical="center"/>
      <protection locked="0"/>
    </xf>
    <xf numFmtId="49" fontId="45" fillId="0" borderId="41" xfId="66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/>
    </xf>
    <xf numFmtId="1" fontId="45" fillId="0" borderId="19" xfId="0" applyNumberFormat="1" applyFont="1" applyFill="1" applyBorder="1" applyAlignment="1" applyProtection="1">
      <alignment horizontal="center" vertical="center"/>
      <protection locked="0"/>
    </xf>
    <xf numFmtId="208" fontId="45" fillId="0" borderId="19" xfId="0" applyNumberFormat="1" applyFont="1" applyFill="1" applyBorder="1" applyAlignment="1" applyProtection="1">
      <alignment horizontal="center" vertical="center"/>
      <protection locked="0"/>
    </xf>
    <xf numFmtId="1" fontId="45" fillId="0" borderId="41" xfId="0" applyNumberFormat="1" applyFont="1" applyFill="1" applyBorder="1" applyAlignment="1" applyProtection="1">
      <alignment horizontal="center" vertical="center"/>
      <protection locked="0"/>
    </xf>
    <xf numFmtId="1" fontId="45" fillId="0" borderId="45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6" applyFont="1" applyFill="1" applyBorder="1" applyAlignment="1" applyProtection="1">
      <alignment horizontal="left" vertical="top" wrapText="1"/>
      <protection locked="0"/>
    </xf>
    <xf numFmtId="1" fontId="31" fillId="0" borderId="0" xfId="66" applyNumberFormat="1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/>
      <protection locked="0"/>
    </xf>
    <xf numFmtId="206" fontId="31" fillId="0" borderId="0" xfId="66" applyNumberFormat="1" applyFont="1" applyFill="1" applyBorder="1" applyAlignment="1" applyProtection="1">
      <alignment/>
      <protection locked="0"/>
    </xf>
    <xf numFmtId="1" fontId="31" fillId="0" borderId="0" xfId="66" applyNumberFormat="1" applyFont="1" applyFill="1" applyBorder="1" applyAlignment="1" applyProtection="1">
      <alignment/>
      <protection locked="0"/>
    </xf>
    <xf numFmtId="0" fontId="25" fillId="0" borderId="0" xfId="66" applyFont="1" applyFill="1" applyProtection="1">
      <alignment/>
      <protection locked="0"/>
    </xf>
    <xf numFmtId="0" fontId="31" fillId="0" borderId="35" xfId="66" applyFont="1" applyFill="1" applyBorder="1" applyAlignment="1" applyProtection="1">
      <alignment vertical="center"/>
      <protection locked="0"/>
    </xf>
    <xf numFmtId="0" fontId="25" fillId="0" borderId="0" xfId="66" applyFont="1" applyFill="1" applyAlignment="1" applyProtection="1">
      <alignment vertical="center"/>
      <protection locked="0"/>
    </xf>
    <xf numFmtId="0" fontId="25" fillId="0" borderId="0" xfId="66" applyFont="1" applyFill="1" applyAlignment="1" applyProtection="1">
      <alignment/>
      <protection locked="0"/>
    </xf>
    <xf numFmtId="0" fontId="25" fillId="0" borderId="0" xfId="66" applyFont="1" applyFill="1" applyBorder="1" applyAlignment="1" applyProtection="1">
      <alignment/>
      <protection locked="0"/>
    </xf>
    <xf numFmtId="0" fontId="25" fillId="0" borderId="0" xfId="66" applyFont="1" applyFill="1" applyAlignment="1" applyProtection="1">
      <alignment horizontal="left" vertical="top"/>
      <protection locked="0"/>
    </xf>
    <xf numFmtId="0" fontId="2" fillId="0" borderId="0" xfId="65" applyFont="1" applyFill="1" applyAlignment="1" applyProtection="1">
      <alignment vertical="top"/>
      <protection locked="0"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1" fontId="30" fillId="0" borderId="46" xfId="0" applyNumberFormat="1" applyFont="1" applyFill="1" applyBorder="1" applyAlignment="1" applyProtection="1">
      <alignment horizontal="center" vertical="center"/>
      <protection locked="0"/>
    </xf>
    <xf numFmtId="0" fontId="42" fillId="0" borderId="47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48" xfId="0" applyFont="1" applyFill="1" applyBorder="1" applyAlignment="1" applyProtection="1">
      <alignment horizontal="center" vertical="center"/>
      <protection/>
    </xf>
    <xf numFmtId="1" fontId="36" fillId="0" borderId="21" xfId="0" applyNumberFormat="1" applyFont="1" applyFill="1" applyBorder="1" applyAlignment="1" applyProtection="1">
      <alignment horizontal="center" vertical="center"/>
      <protection/>
    </xf>
    <xf numFmtId="0" fontId="45" fillId="0" borderId="37" xfId="0" applyFont="1" applyFill="1" applyBorder="1" applyAlignment="1" applyProtection="1">
      <alignment horizontal="center" vertical="center"/>
      <protection/>
    </xf>
    <xf numFmtId="0" fontId="23" fillId="0" borderId="46" xfId="0" applyFont="1" applyFill="1" applyBorder="1" applyAlignment="1" applyProtection="1">
      <alignment horizontal="center" vertical="center"/>
      <protection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1" fontId="45" fillId="0" borderId="38" xfId="0" applyNumberFormat="1" applyFont="1" applyFill="1" applyBorder="1" applyAlignment="1" applyProtection="1">
      <alignment horizontal="center" vertical="center"/>
      <protection/>
    </xf>
    <xf numFmtId="1" fontId="45" fillId="0" borderId="46" xfId="0" applyNumberFormat="1" applyFont="1" applyFill="1" applyBorder="1" applyAlignment="1" applyProtection="1">
      <alignment horizontal="center" vertical="center"/>
      <protection/>
    </xf>
    <xf numFmtId="1" fontId="45" fillId="0" borderId="34" xfId="0" applyNumberFormat="1" applyFont="1" applyFill="1" applyBorder="1" applyAlignment="1" applyProtection="1">
      <alignment horizontal="center" vertical="center"/>
      <protection/>
    </xf>
    <xf numFmtId="1" fontId="36" fillId="0" borderId="45" xfId="0" applyNumberFormat="1" applyFont="1" applyFill="1" applyBorder="1" applyAlignment="1" applyProtection="1">
      <alignment horizontal="center" vertical="center"/>
      <protection locked="0"/>
    </xf>
    <xf numFmtId="0" fontId="26" fillId="28" borderId="21" xfId="65" applyFont="1" applyFill="1" applyBorder="1" applyAlignment="1" applyProtection="1">
      <alignment horizontal="center" vertical="center"/>
      <protection locked="0"/>
    </xf>
    <xf numFmtId="0" fontId="26" fillId="28" borderId="14" xfId="65" applyFont="1" applyFill="1" applyBorder="1" applyAlignment="1" applyProtection="1">
      <alignment horizontal="center" vertical="center"/>
      <protection locked="0"/>
    </xf>
    <xf numFmtId="0" fontId="26" fillId="28" borderId="23" xfId="65" applyFont="1" applyFill="1" applyBorder="1" applyAlignment="1" applyProtection="1">
      <alignment horizontal="center" vertical="center"/>
      <protection locked="0"/>
    </xf>
    <xf numFmtId="0" fontId="26" fillId="29" borderId="21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8" borderId="20" xfId="65" applyFont="1" applyFill="1" applyBorder="1" applyAlignment="1" applyProtection="1">
      <alignment horizontal="center" vertical="center"/>
      <protection locked="0"/>
    </xf>
    <xf numFmtId="0" fontId="35" fillId="0" borderId="39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48" xfId="0" applyFont="1" applyFill="1" applyBorder="1" applyAlignment="1" applyProtection="1">
      <alignment horizontal="center" vertical="center"/>
      <protection/>
    </xf>
    <xf numFmtId="0" fontId="45" fillId="0" borderId="33" xfId="0" applyFont="1" applyFill="1" applyBorder="1" applyAlignment="1" applyProtection="1">
      <alignment horizontal="left" vertical="top" wrapText="1"/>
      <protection locked="0"/>
    </xf>
    <xf numFmtId="0" fontId="23" fillId="0" borderId="49" xfId="0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23" fillId="0" borderId="51" xfId="0" applyFont="1" applyFill="1" applyBorder="1" applyAlignment="1" applyProtection="1">
      <alignment horizontal="center" vertical="center"/>
      <protection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  <protection locked="0"/>
    </xf>
    <xf numFmtId="206" fontId="23" fillId="0" borderId="51" xfId="0" applyNumberFormat="1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/>
    </xf>
    <xf numFmtId="0" fontId="45" fillId="0" borderId="18" xfId="0" applyFont="1" applyFill="1" applyBorder="1" applyAlignment="1" applyProtection="1">
      <alignment horizontal="center" vertical="center"/>
      <protection locked="0"/>
    </xf>
    <xf numFmtId="0" fontId="5" fillId="30" borderId="0" xfId="0" applyFont="1" applyFill="1" applyAlignment="1" applyProtection="1">
      <alignment/>
      <protection locked="0"/>
    </xf>
    <xf numFmtId="1" fontId="45" fillId="28" borderId="21" xfId="0" applyNumberFormat="1" applyFont="1" applyFill="1" applyBorder="1" applyAlignment="1" applyProtection="1">
      <alignment horizontal="center" vertical="center"/>
      <protection/>
    </xf>
    <xf numFmtId="1" fontId="45" fillId="28" borderId="14" xfId="0" applyNumberFormat="1" applyFont="1" applyFill="1" applyBorder="1" applyAlignment="1" applyProtection="1">
      <alignment horizontal="center" vertical="center"/>
      <protection/>
    </xf>
    <xf numFmtId="1" fontId="45" fillId="28" borderId="23" xfId="0" applyNumberFormat="1" applyFont="1" applyFill="1" applyBorder="1" applyAlignment="1" applyProtection="1">
      <alignment horizontal="center" vertical="center"/>
      <protection/>
    </xf>
    <xf numFmtId="0" fontId="45" fillId="28" borderId="21" xfId="0" applyFont="1" applyFill="1" applyBorder="1" applyAlignment="1" applyProtection="1">
      <alignment horizontal="center" vertical="center"/>
      <protection/>
    </xf>
    <xf numFmtId="0" fontId="45" fillId="28" borderId="23" xfId="0" applyFont="1" applyFill="1" applyBorder="1" applyAlignment="1" applyProtection="1">
      <alignment horizontal="left" vertical="center" wrapText="1"/>
      <protection/>
    </xf>
    <xf numFmtId="0" fontId="23" fillId="28" borderId="30" xfId="0" applyNumberFormat="1" applyFont="1" applyFill="1" applyBorder="1" applyAlignment="1" applyProtection="1">
      <alignment horizontal="center" vertical="center"/>
      <protection/>
    </xf>
    <xf numFmtId="0" fontId="23" fillId="28" borderId="31" xfId="0" applyNumberFormat="1" applyFont="1" applyFill="1" applyBorder="1" applyAlignment="1" applyProtection="1">
      <alignment horizontal="center" vertical="center"/>
      <protection/>
    </xf>
    <xf numFmtId="0" fontId="23" fillId="28" borderId="22" xfId="0" applyNumberFormat="1" applyFont="1" applyFill="1" applyBorder="1" applyAlignment="1" applyProtection="1">
      <alignment horizontal="center" vertical="center"/>
      <protection/>
    </xf>
    <xf numFmtId="0" fontId="23" fillId="28" borderId="22" xfId="0" applyFont="1" applyFill="1" applyBorder="1" applyAlignment="1" applyProtection="1">
      <alignment horizontal="center" vertical="center"/>
      <protection/>
    </xf>
    <xf numFmtId="0" fontId="45" fillId="28" borderId="14" xfId="0" applyFont="1" applyFill="1" applyBorder="1" applyAlignment="1" applyProtection="1">
      <alignment horizontal="center" vertical="center"/>
      <protection/>
    </xf>
    <xf numFmtId="1" fontId="45" fillId="28" borderId="22" xfId="0" applyNumberFormat="1" applyFont="1" applyFill="1" applyBorder="1" applyAlignment="1" applyProtection="1">
      <alignment horizontal="center" vertical="center"/>
      <protection/>
    </xf>
    <xf numFmtId="0" fontId="45" fillId="28" borderId="23" xfId="0" applyFont="1" applyFill="1" applyBorder="1" applyAlignment="1" applyProtection="1">
      <alignment horizontal="left" vertical="center"/>
      <protection/>
    </xf>
    <xf numFmtId="0" fontId="35" fillId="28" borderId="39" xfId="0" applyFont="1" applyFill="1" applyBorder="1" applyAlignment="1" applyProtection="1">
      <alignment horizontal="center" vertical="center"/>
      <protection/>
    </xf>
    <xf numFmtId="1" fontId="36" fillId="28" borderId="29" xfId="0" applyNumberFormat="1" applyFont="1" applyFill="1" applyBorder="1" applyAlignment="1" applyProtection="1">
      <alignment horizontal="center" vertical="center"/>
      <protection/>
    </xf>
    <xf numFmtId="1" fontId="36" fillId="28" borderId="20" xfId="0" applyNumberFormat="1" applyFont="1" applyFill="1" applyBorder="1" applyAlignment="1" applyProtection="1">
      <alignment horizontal="center" vertical="center"/>
      <protection/>
    </xf>
    <xf numFmtId="1" fontId="36" fillId="28" borderId="39" xfId="0" applyNumberFormat="1" applyFont="1" applyFill="1" applyBorder="1" applyAlignment="1" applyProtection="1">
      <alignment horizontal="center" vertical="center"/>
      <protection/>
    </xf>
    <xf numFmtId="1" fontId="36" fillId="28" borderId="40" xfId="0" applyNumberFormat="1" applyFont="1" applyFill="1" applyBorder="1" applyAlignment="1" applyProtection="1">
      <alignment horizontal="center" vertical="center"/>
      <protection/>
    </xf>
    <xf numFmtId="0" fontId="23" fillId="28" borderId="30" xfId="0" applyFont="1" applyFill="1" applyBorder="1" applyAlignment="1" applyProtection="1">
      <alignment horizontal="center" vertical="center"/>
      <protection/>
    </xf>
    <xf numFmtId="0" fontId="23" fillId="28" borderId="31" xfId="0" applyFont="1" applyFill="1" applyBorder="1" applyAlignment="1" applyProtection="1">
      <alignment horizontal="center" vertical="center"/>
      <protection/>
    </xf>
    <xf numFmtId="0" fontId="45" fillId="28" borderId="23" xfId="0" applyFont="1" applyFill="1" applyBorder="1" applyAlignment="1" applyProtection="1">
      <alignment horizontal="left" vertical="center" wrapText="1"/>
      <protection locked="0"/>
    </xf>
    <xf numFmtId="0" fontId="23" fillId="28" borderId="30" xfId="0" applyFont="1" applyFill="1" applyBorder="1" applyAlignment="1" applyProtection="1">
      <alignment horizontal="center" vertical="center"/>
      <protection locked="0"/>
    </xf>
    <xf numFmtId="0" fontId="23" fillId="28" borderId="31" xfId="0" applyFont="1" applyFill="1" applyBorder="1" applyAlignment="1" applyProtection="1">
      <alignment horizontal="center" vertical="center"/>
      <protection locked="0"/>
    </xf>
    <xf numFmtId="0" fontId="23" fillId="28" borderId="22" xfId="0" applyFont="1" applyFill="1" applyBorder="1" applyAlignment="1" applyProtection="1">
      <alignment horizontal="center" vertical="center"/>
      <protection locked="0"/>
    </xf>
    <xf numFmtId="0" fontId="45" fillId="28" borderId="14" xfId="0" applyFont="1" applyFill="1" applyBorder="1" applyAlignment="1" applyProtection="1">
      <alignment horizontal="center" vertical="center"/>
      <protection locked="0"/>
    </xf>
    <xf numFmtId="1" fontId="45" fillId="28" borderId="21" xfId="0" applyNumberFormat="1" applyFont="1" applyFill="1" applyBorder="1" applyAlignment="1" applyProtection="1">
      <alignment horizontal="center" vertical="center"/>
      <protection locked="0"/>
    </xf>
    <xf numFmtId="1" fontId="45" fillId="28" borderId="14" xfId="0" applyNumberFormat="1" applyFont="1" applyFill="1" applyBorder="1" applyAlignment="1" applyProtection="1">
      <alignment horizontal="center" vertical="center"/>
      <protection locked="0"/>
    </xf>
    <xf numFmtId="1" fontId="45" fillId="28" borderId="23" xfId="0" applyNumberFormat="1" applyFont="1" applyFill="1" applyBorder="1" applyAlignment="1" applyProtection="1">
      <alignment horizontal="center" vertical="center"/>
      <protection locked="0"/>
    </xf>
    <xf numFmtId="0" fontId="25" fillId="0" borderId="35" xfId="66" applyFont="1" applyFill="1" applyBorder="1" applyAlignment="1" applyProtection="1">
      <alignment vertical="center"/>
      <protection locked="0"/>
    </xf>
    <xf numFmtId="49" fontId="25" fillId="28" borderId="0" xfId="67" applyNumberFormat="1" applyFont="1" applyFill="1" applyBorder="1" applyAlignment="1" applyProtection="1">
      <alignment vertical="top"/>
      <protection locked="0"/>
    </xf>
    <xf numFmtId="0" fontId="25" fillId="28" borderId="0" xfId="66" applyFont="1" applyFill="1" applyProtection="1">
      <alignment/>
      <protection locked="0"/>
    </xf>
    <xf numFmtId="0" fontId="25" fillId="28" borderId="0" xfId="67" applyFont="1" applyFill="1" applyBorder="1" applyProtection="1">
      <alignment/>
      <protection locked="0"/>
    </xf>
    <xf numFmtId="0" fontId="25" fillId="28" borderId="0" xfId="67" applyFont="1" applyFill="1" applyBorder="1" applyAlignment="1" applyProtection="1">
      <alignment/>
      <protection locked="0"/>
    </xf>
    <xf numFmtId="0" fontId="25" fillId="28" borderId="35" xfId="67" applyFont="1" applyFill="1" applyBorder="1" applyAlignment="1" applyProtection="1">
      <alignment/>
      <protection locked="0"/>
    </xf>
    <xf numFmtId="0" fontId="31" fillId="28" borderId="35" xfId="66" applyFont="1" applyFill="1" applyBorder="1" applyAlignment="1" applyProtection="1">
      <alignment vertical="center"/>
      <protection locked="0"/>
    </xf>
    <xf numFmtId="0" fontId="25" fillId="28" borderId="0" xfId="66" applyFont="1" applyFill="1" applyAlignment="1" applyProtection="1">
      <alignment vertical="center"/>
      <protection locked="0"/>
    </xf>
    <xf numFmtId="0" fontId="25" fillId="28" borderId="0" xfId="66" applyFont="1" applyFill="1" applyAlignment="1" applyProtection="1">
      <alignment wrapText="1"/>
      <protection locked="0"/>
    </xf>
    <xf numFmtId="0" fontId="35" fillId="28" borderId="15" xfId="0" applyFont="1" applyFill="1" applyBorder="1" applyAlignment="1" applyProtection="1">
      <alignment horizontal="center" vertical="center"/>
      <protection/>
    </xf>
    <xf numFmtId="1" fontId="42" fillId="28" borderId="15" xfId="0" applyNumberFormat="1" applyFont="1" applyFill="1" applyBorder="1" applyAlignment="1" applyProtection="1">
      <alignment horizontal="center" vertical="center"/>
      <protection/>
    </xf>
    <xf numFmtId="0" fontId="45" fillId="28" borderId="21" xfId="0" applyFont="1" applyFill="1" applyBorder="1" applyAlignment="1">
      <alignment horizontal="center" vertical="center"/>
    </xf>
    <xf numFmtId="0" fontId="45" fillId="28" borderId="32" xfId="66" applyFont="1" applyFill="1" applyBorder="1" applyAlignment="1">
      <alignment horizontal="center" vertical="center" wrapText="1"/>
      <protection/>
    </xf>
    <xf numFmtId="1" fontId="45" fillId="28" borderId="21" xfId="0" applyNumberFormat="1" applyFont="1" applyFill="1" applyBorder="1" applyAlignment="1">
      <alignment horizontal="center" vertical="center"/>
    </xf>
    <xf numFmtId="1" fontId="45" fillId="28" borderId="14" xfId="0" applyNumberFormat="1" applyFont="1" applyFill="1" applyBorder="1" applyAlignment="1">
      <alignment horizontal="center" vertical="center"/>
    </xf>
    <xf numFmtId="1" fontId="45" fillId="28" borderId="23" xfId="0" applyNumberFormat="1" applyFont="1" applyFill="1" applyBorder="1" applyAlignment="1">
      <alignment horizontal="center" vertical="center"/>
    </xf>
    <xf numFmtId="0" fontId="45" fillId="28" borderId="23" xfId="0" applyFont="1" applyFill="1" applyBorder="1" applyAlignment="1">
      <alignment horizontal="left" vertical="center"/>
    </xf>
    <xf numFmtId="0" fontId="45" fillId="28" borderId="23" xfId="0" applyFont="1" applyFill="1" applyBorder="1" applyAlignment="1">
      <alignment horizontal="left" vertical="center" wrapText="1"/>
    </xf>
    <xf numFmtId="0" fontId="21" fillId="0" borderId="47" xfId="65" applyFont="1" applyBorder="1" applyAlignment="1" applyProtection="1">
      <alignment horizontal="center" vertical="center"/>
      <protection locked="0"/>
    </xf>
    <xf numFmtId="0" fontId="28" fillId="0" borderId="29" xfId="65" applyFont="1" applyBorder="1" applyAlignment="1">
      <alignment horizontal="center" vertical="center"/>
      <protection/>
    </xf>
    <xf numFmtId="0" fontId="28" fillId="0" borderId="20" xfId="65" applyFont="1" applyBorder="1" applyAlignment="1">
      <alignment horizontal="center" vertical="center"/>
      <protection/>
    </xf>
    <xf numFmtId="0" fontId="28" fillId="0" borderId="40" xfId="65" applyFont="1" applyBorder="1" applyAlignment="1">
      <alignment horizontal="center" vertical="center"/>
      <protection/>
    </xf>
    <xf numFmtId="0" fontId="28" fillId="0" borderId="39" xfId="65" applyFont="1" applyBorder="1" applyAlignment="1">
      <alignment horizontal="center" vertical="center"/>
      <protection/>
    </xf>
    <xf numFmtId="0" fontId="33" fillId="0" borderId="47" xfId="65" applyFont="1" applyBorder="1" applyAlignment="1" applyProtection="1">
      <alignment horizontal="center" vertical="center"/>
      <protection locked="0"/>
    </xf>
    <xf numFmtId="0" fontId="28" fillId="0" borderId="53" xfId="65" applyFont="1" applyBorder="1" applyAlignment="1" applyProtection="1">
      <alignment horizontal="center" vertical="center"/>
      <protection locked="0"/>
    </xf>
    <xf numFmtId="0" fontId="26" fillId="0" borderId="32" xfId="65" applyFont="1" applyBorder="1" applyAlignment="1" applyProtection="1">
      <alignment horizontal="center" vertical="center"/>
      <protection locked="0"/>
    </xf>
    <xf numFmtId="0" fontId="26" fillId="0" borderId="18" xfId="65" applyFont="1" applyBorder="1" applyAlignment="1" applyProtection="1">
      <alignment horizontal="center" vertical="center"/>
      <protection locked="0"/>
    </xf>
    <xf numFmtId="0" fontId="26" fillId="0" borderId="33" xfId="65" applyFont="1" applyBorder="1" applyAlignment="1" applyProtection="1">
      <alignment horizontal="center" vertical="center"/>
      <protection locked="0"/>
    </xf>
    <xf numFmtId="0" fontId="26" fillId="29" borderId="18" xfId="65" applyFont="1" applyFill="1" applyBorder="1" applyAlignment="1" applyProtection="1">
      <alignment horizontal="center" vertical="center"/>
      <protection locked="0"/>
    </xf>
    <xf numFmtId="0" fontId="26" fillId="29" borderId="32" xfId="65" applyFont="1" applyFill="1" applyBorder="1" applyAlignment="1" applyProtection="1">
      <alignment horizontal="center" vertical="center"/>
      <protection locked="0"/>
    </xf>
    <xf numFmtId="0" fontId="26" fillId="29" borderId="33" xfId="65" applyFont="1" applyFill="1" applyBorder="1" applyAlignment="1" applyProtection="1">
      <alignment horizontal="center" vertical="center"/>
      <protection locked="0"/>
    </xf>
    <xf numFmtId="0" fontId="26" fillId="28" borderId="19" xfId="65" applyFont="1" applyFill="1" applyBorder="1" applyAlignment="1" applyProtection="1">
      <alignment horizontal="center" vertical="center"/>
      <protection locked="0"/>
    </xf>
    <xf numFmtId="0" fontId="0" fillId="29" borderId="0" xfId="0" applyFill="1" applyAlignment="1" applyProtection="1">
      <alignment/>
      <protection locked="0"/>
    </xf>
    <xf numFmtId="0" fontId="26" fillId="0" borderId="47" xfId="65" applyFont="1" applyBorder="1" applyAlignment="1" applyProtection="1">
      <alignment horizontal="center" vertical="center"/>
      <protection locked="0"/>
    </xf>
    <xf numFmtId="0" fontId="28" fillId="0" borderId="53" xfId="65" applyFont="1" applyBorder="1" applyAlignment="1">
      <alignment horizontal="center" vertical="center"/>
      <protection/>
    </xf>
    <xf numFmtId="0" fontId="2" fillId="0" borderId="32" xfId="65" applyFont="1" applyBorder="1" applyAlignment="1">
      <alignment horizontal="center" vertical="center"/>
      <protection/>
    </xf>
    <xf numFmtId="0" fontId="2" fillId="0" borderId="18" xfId="65" applyFont="1" applyBorder="1" applyAlignment="1">
      <alignment horizontal="center" vertical="center"/>
      <protection/>
    </xf>
    <xf numFmtId="0" fontId="2" fillId="0" borderId="33" xfId="65" applyFont="1" applyBorder="1" applyAlignment="1">
      <alignment horizontal="center" vertical="center"/>
      <protection/>
    </xf>
    <xf numFmtId="0" fontId="28" fillId="0" borderId="54" xfId="65" applyFont="1" applyBorder="1" applyAlignment="1" applyProtection="1">
      <alignment horizontal="center" vertical="center"/>
      <protection locked="0"/>
    </xf>
    <xf numFmtId="0" fontId="26" fillId="0" borderId="21" xfId="65" applyFont="1" applyBorder="1" applyAlignment="1" applyProtection="1">
      <alignment horizontal="center" vertical="center"/>
      <protection locked="0"/>
    </xf>
    <xf numFmtId="0" fontId="26" fillId="0" borderId="14" xfId="65" applyFont="1" applyBorder="1" applyAlignment="1" applyProtection="1">
      <alignment horizontal="center" vertical="center"/>
      <protection locked="0"/>
    </xf>
    <xf numFmtId="0" fontId="26" fillId="0" borderId="23" xfId="65" applyFont="1" applyBorder="1" applyAlignment="1" applyProtection="1">
      <alignment horizontal="center" vertical="center"/>
      <protection locked="0"/>
    </xf>
    <xf numFmtId="0" fontId="26" fillId="0" borderId="22" xfId="65" applyFont="1" applyBorder="1" applyAlignment="1" applyProtection="1">
      <alignment horizontal="center" vertical="center"/>
      <protection locked="0"/>
    </xf>
    <xf numFmtId="0" fontId="28" fillId="0" borderId="54" xfId="65" applyFont="1" applyBorder="1" applyAlignment="1">
      <alignment horizontal="center" vertical="center"/>
      <protection/>
    </xf>
    <xf numFmtId="0" fontId="2" fillId="0" borderId="21" xfId="65" applyFont="1" applyBorder="1" applyAlignment="1">
      <alignment horizontal="center"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2" fillId="0" borderId="34" xfId="65" applyFont="1" applyBorder="1" applyAlignment="1">
      <alignment horizontal="center" vertical="center"/>
      <protection/>
    </xf>
    <xf numFmtId="0" fontId="28" fillId="0" borderId="55" xfId="65" applyFont="1" applyBorder="1" applyAlignment="1" applyProtection="1">
      <alignment horizontal="center" vertical="center"/>
      <protection locked="0"/>
    </xf>
    <xf numFmtId="0" fontId="26" fillId="0" borderId="29" xfId="65" applyFont="1" applyBorder="1" applyAlignment="1" applyProtection="1">
      <alignment horizontal="center" vertical="center"/>
      <protection locked="0"/>
    </xf>
    <xf numFmtId="0" fontId="26" fillId="0" borderId="20" xfId="65" applyFont="1" applyBorder="1" applyAlignment="1" applyProtection="1">
      <alignment horizontal="center" vertical="center"/>
      <protection locked="0"/>
    </xf>
    <xf numFmtId="0" fontId="26" fillId="0" borderId="40" xfId="65" applyFont="1" applyBorder="1" applyAlignment="1" applyProtection="1">
      <alignment horizontal="center" vertical="center"/>
      <protection locked="0"/>
    </xf>
    <xf numFmtId="0" fontId="26" fillId="0" borderId="39" xfId="65" applyFont="1" applyBorder="1" applyAlignment="1" applyProtection="1">
      <alignment horizontal="center" vertical="center"/>
      <protection locked="0"/>
    </xf>
    <xf numFmtId="0" fontId="26" fillId="0" borderId="20" xfId="65" applyFont="1" applyBorder="1" applyAlignment="1" applyProtection="1">
      <alignment horizontal="center" vertical="center" wrapText="1"/>
      <protection locked="0"/>
    </xf>
    <xf numFmtId="0" fontId="26" fillId="0" borderId="29" xfId="65" applyFont="1" applyBorder="1" applyAlignment="1" applyProtection="1">
      <alignment horizontal="center" vertical="center" wrapText="1"/>
      <protection locked="0"/>
    </xf>
    <xf numFmtId="0" fontId="26" fillId="0" borderId="40" xfId="65" applyFont="1" applyBorder="1" applyAlignment="1" applyProtection="1">
      <alignment horizontal="center" vertical="center" wrapText="1"/>
      <protection locked="0"/>
    </xf>
    <xf numFmtId="0" fontId="28" fillId="0" borderId="55" xfId="65" applyFont="1" applyBorder="1" applyAlignment="1">
      <alignment horizontal="center" vertical="center"/>
      <protection/>
    </xf>
    <xf numFmtId="0" fontId="2" fillId="0" borderId="29" xfId="65" applyFont="1" applyBorder="1" applyAlignment="1">
      <alignment horizontal="center" vertical="center"/>
      <protection/>
    </xf>
    <xf numFmtId="0" fontId="2" fillId="0" borderId="56" xfId="65" applyFont="1" applyBorder="1" applyAlignment="1">
      <alignment horizontal="center" vertical="center"/>
      <protection/>
    </xf>
    <xf numFmtId="0" fontId="2" fillId="0" borderId="57" xfId="65" applyFont="1" applyBorder="1" applyAlignment="1">
      <alignment horizontal="center" vertical="center"/>
      <protection/>
    </xf>
    <xf numFmtId="0" fontId="37" fillId="0" borderId="29" xfId="65" applyFont="1" applyBorder="1" applyAlignment="1">
      <alignment horizontal="center" vertical="center"/>
      <protection/>
    </xf>
    <xf numFmtId="0" fontId="2" fillId="0" borderId="55" xfId="65" applyFont="1" applyBorder="1" applyAlignment="1">
      <alignment horizontal="center" vertical="center"/>
      <protection/>
    </xf>
    <xf numFmtId="0" fontId="21" fillId="0" borderId="0" xfId="65" applyFont="1" applyAlignment="1">
      <alignment horizontal="left" vertical="center"/>
      <protection/>
    </xf>
    <xf numFmtId="0" fontId="25" fillId="0" borderId="0" xfId="65" applyFont="1" applyAlignment="1">
      <alignment horizontal="center" vertical="center"/>
      <protection/>
    </xf>
    <xf numFmtId="0" fontId="24" fillId="0" borderId="14" xfId="65" applyFont="1" applyBorder="1" applyAlignment="1">
      <alignment horizontal="center" vertical="center"/>
      <protection/>
    </xf>
    <xf numFmtId="0" fontId="21" fillId="0" borderId="0" xfId="65" applyFont="1" applyAlignment="1">
      <alignment vertical="top" wrapText="1"/>
      <protection/>
    </xf>
    <xf numFmtId="0" fontId="26" fillId="0" borderId="14" xfId="65" applyFont="1" applyBorder="1" applyAlignment="1">
      <alignment horizontal="center" vertical="center"/>
      <protection/>
    </xf>
    <xf numFmtId="0" fontId="26" fillId="0" borderId="0" xfId="65" applyFont="1" applyAlignment="1">
      <alignment horizontal="center" vertical="center"/>
      <protection/>
    </xf>
    <xf numFmtId="0" fontId="25" fillId="0" borderId="0" xfId="65" applyFont="1" applyAlignment="1" applyProtection="1">
      <alignment horizontal="center" vertical="center"/>
      <protection locked="0"/>
    </xf>
    <xf numFmtId="0" fontId="1" fillId="0" borderId="0" xfId="65" applyAlignment="1">
      <alignment horizontal="center" vertical="center"/>
      <protection/>
    </xf>
    <xf numFmtId="0" fontId="1" fillId="0" borderId="0" xfId="65" applyAlignment="1" applyProtection="1">
      <alignment horizontal="center" vertical="center"/>
      <protection locked="0"/>
    </xf>
    <xf numFmtId="0" fontId="28" fillId="0" borderId="58" xfId="65" applyFont="1" applyBorder="1" applyAlignment="1">
      <alignment horizontal="center" vertical="center" textRotation="90"/>
      <protection/>
    </xf>
    <xf numFmtId="0" fontId="28" fillId="0" borderId="59" xfId="65" applyFont="1" applyBorder="1" applyAlignment="1">
      <alignment horizontal="center" vertical="center" textRotation="90"/>
      <protection/>
    </xf>
    <xf numFmtId="0" fontId="21" fillId="0" borderId="49" xfId="65" applyFont="1" applyBorder="1" applyAlignment="1">
      <alignment horizontal="center" vertical="center"/>
      <protection/>
    </xf>
    <xf numFmtId="0" fontId="21" fillId="0" borderId="50" xfId="65" applyFont="1" applyBorder="1" applyAlignment="1">
      <alignment horizontal="center" vertical="center"/>
      <protection/>
    </xf>
    <xf numFmtId="0" fontId="21" fillId="0" borderId="60" xfId="65" applyFont="1" applyBorder="1" applyAlignment="1">
      <alignment horizontal="center" vertical="center"/>
      <protection/>
    </xf>
    <xf numFmtId="49" fontId="27" fillId="0" borderId="61" xfId="65" applyNumberFormat="1" applyFont="1" applyBorder="1" applyAlignment="1">
      <alignment horizontal="center" vertical="center" wrapText="1"/>
      <protection/>
    </xf>
    <xf numFmtId="49" fontId="27" fillId="0" borderId="62" xfId="65" applyNumberFormat="1" applyFont="1" applyBorder="1" applyAlignment="1">
      <alignment horizontal="center" vertical="center" wrapText="1"/>
      <protection/>
    </xf>
    <xf numFmtId="49" fontId="27" fillId="0" borderId="63" xfId="65" applyNumberFormat="1" applyFont="1" applyBorder="1" applyAlignment="1">
      <alignment horizontal="center" vertical="center" wrapText="1"/>
      <protection/>
    </xf>
    <xf numFmtId="49" fontId="27" fillId="0" borderId="56" xfId="65" applyNumberFormat="1" applyFont="1" applyBorder="1" applyAlignment="1">
      <alignment horizontal="center" vertical="center" wrapText="1"/>
      <protection/>
    </xf>
    <xf numFmtId="49" fontId="27" fillId="0" borderId="64" xfId="65" applyNumberFormat="1" applyFont="1" applyBorder="1" applyAlignment="1">
      <alignment horizontal="center" vertical="center" wrapText="1"/>
      <protection/>
    </xf>
    <xf numFmtId="49" fontId="27" fillId="0" borderId="57" xfId="65" applyNumberFormat="1" applyFont="1" applyBorder="1" applyAlignment="1">
      <alignment horizontal="center" vertical="center" wrapText="1"/>
      <protection/>
    </xf>
    <xf numFmtId="0" fontId="21" fillId="0" borderId="0" xfId="65" applyFont="1" applyAlignment="1">
      <alignment vertical="top" wrapText="1"/>
      <protection/>
    </xf>
    <xf numFmtId="0" fontId="21" fillId="0" borderId="0" xfId="65" applyFont="1" applyAlignment="1">
      <alignment horizontal="left" vertical="top" wrapText="1"/>
      <protection/>
    </xf>
    <xf numFmtId="0" fontId="26" fillId="0" borderId="35" xfId="65" applyFont="1" applyFill="1" applyBorder="1" applyAlignment="1" applyProtection="1">
      <alignment horizontal="left" wrapText="1"/>
      <protection locked="0"/>
    </xf>
    <xf numFmtId="0" fontId="31" fillId="0" borderId="0" xfId="65" applyFont="1" applyAlignment="1" applyProtection="1">
      <alignment horizontal="left" wrapText="1"/>
      <protection/>
    </xf>
    <xf numFmtId="0" fontId="31" fillId="0" borderId="0" xfId="65" applyFont="1" applyAlignment="1" applyProtection="1">
      <alignment horizontal="left"/>
      <protection/>
    </xf>
    <xf numFmtId="0" fontId="31" fillId="0" borderId="0" xfId="65" applyFont="1" applyFill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/>
    </xf>
    <xf numFmtId="0" fontId="31" fillId="0" borderId="0" xfId="65" applyFont="1" applyAlignment="1" applyProtection="1">
      <alignment horizontal="left" vertical="top"/>
      <protection/>
    </xf>
    <xf numFmtId="0" fontId="26" fillId="0" borderId="35" xfId="65" applyFont="1" applyFill="1" applyBorder="1" applyAlignment="1" applyProtection="1">
      <alignment horizontal="left"/>
      <protection locked="0"/>
    </xf>
    <xf numFmtId="0" fontId="26" fillId="0" borderId="30" xfId="65" applyFont="1" applyFill="1" applyBorder="1" applyAlignment="1" applyProtection="1">
      <alignment horizontal="left"/>
      <protection locked="0"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textRotation="90" wrapText="1"/>
      <protection/>
    </xf>
    <xf numFmtId="1" fontId="2" fillId="0" borderId="29" xfId="0" applyNumberFormat="1" applyFont="1" applyFill="1" applyBorder="1" applyAlignment="1" applyProtection="1">
      <alignment horizontal="center" textRotation="90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20" xfId="0" applyFont="1" applyFill="1" applyBorder="1" applyAlignment="1" applyProtection="1">
      <alignment horizontal="center" textRotation="90" wrapText="1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20" xfId="0" applyNumberFormat="1" applyFont="1" applyFill="1" applyBorder="1" applyAlignment="1" applyProtection="1">
      <alignment horizontal="center" textRotation="90" wrapText="1"/>
      <protection/>
    </xf>
    <xf numFmtId="1" fontId="2" fillId="0" borderId="19" xfId="0" applyNumberFormat="1" applyFont="1" applyFill="1" applyBorder="1" applyAlignment="1" applyProtection="1">
      <alignment horizontal="center" textRotation="90" wrapText="1"/>
      <protection/>
    </xf>
    <xf numFmtId="1" fontId="2" fillId="0" borderId="65" xfId="0" applyNumberFormat="1" applyFont="1" applyFill="1" applyBorder="1" applyAlignment="1" applyProtection="1">
      <alignment horizontal="center" textRotation="90" wrapText="1"/>
      <protection/>
    </xf>
    <xf numFmtId="1" fontId="2" fillId="0" borderId="56" xfId="0" applyNumberFormat="1" applyFont="1" applyFill="1" applyBorder="1" applyAlignment="1" applyProtection="1">
      <alignment horizontal="center" textRotation="90" wrapText="1"/>
      <protection/>
    </xf>
    <xf numFmtId="0" fontId="31" fillId="0" borderId="39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7" xfId="0" applyFont="1" applyFill="1" applyBorder="1" applyAlignment="1" applyProtection="1">
      <alignment horizontal="center" vertical="center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4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justify" textRotation="90"/>
      <protection/>
    </xf>
    <xf numFmtId="0" fontId="2" fillId="0" borderId="40" xfId="0" applyFont="1" applyFill="1" applyBorder="1" applyAlignment="1" applyProtection="1">
      <alignment horizontal="center" vertical="justify" textRotation="90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20" xfId="0" applyNumberFormat="1" applyFont="1" applyFill="1" applyBorder="1" applyAlignment="1" applyProtection="1">
      <alignment horizontal="center" vertical="justify" textRotation="90" wrapText="1"/>
      <protection/>
    </xf>
    <xf numFmtId="0" fontId="21" fillId="0" borderId="68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42" fillId="0" borderId="22" xfId="0" applyFont="1" applyFill="1" applyBorder="1" applyAlignment="1" applyProtection="1">
      <alignment horizontal="center" vertical="center"/>
      <protection/>
    </xf>
    <xf numFmtId="0" fontId="42" fillId="0" borderId="30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29" xfId="0" applyFont="1" applyFill="1" applyBorder="1" applyAlignment="1" applyProtection="1">
      <alignment horizontal="center" textRotation="90"/>
      <protection/>
    </xf>
    <xf numFmtId="0" fontId="2" fillId="0" borderId="20" xfId="0" applyFont="1" applyFill="1" applyBorder="1" applyAlignment="1" applyProtection="1">
      <alignment horizontal="center" textRotation="90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3" fillId="28" borderId="68" xfId="0" applyFont="1" applyFill="1" applyBorder="1" applyAlignment="1" applyProtection="1">
      <alignment horizontal="center" vertical="center"/>
      <protection/>
    </xf>
    <xf numFmtId="0" fontId="23" fillId="28" borderId="16" xfId="0" applyFont="1" applyFill="1" applyBorder="1" applyAlignment="1" applyProtection="1">
      <alignment horizontal="center" vertical="center"/>
      <protection/>
    </xf>
    <xf numFmtId="0" fontId="23" fillId="28" borderId="69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/>
      <protection/>
    </xf>
    <xf numFmtId="1" fontId="21" fillId="0" borderId="22" xfId="0" applyNumberFormat="1" applyFont="1" applyFill="1" applyBorder="1" applyAlignment="1" applyProtection="1">
      <alignment horizontal="center" wrapText="1"/>
      <protection/>
    </xf>
    <xf numFmtId="1" fontId="21" fillId="0" borderId="30" xfId="0" applyNumberFormat="1" applyFont="1" applyFill="1" applyBorder="1" applyAlignment="1" applyProtection="1">
      <alignment horizontal="center" wrapText="1"/>
      <protection/>
    </xf>
    <xf numFmtId="1" fontId="21" fillId="0" borderId="31" xfId="0" applyNumberFormat="1" applyFont="1" applyFill="1" applyBorder="1" applyAlignment="1" applyProtection="1">
      <alignment horizontal="center" wrapText="1"/>
      <protection/>
    </xf>
    <xf numFmtId="0" fontId="35" fillId="0" borderId="66" xfId="0" applyNumberFormat="1" applyFont="1" applyFill="1" applyBorder="1" applyAlignment="1" applyProtection="1">
      <alignment horizontal="center" vertical="center"/>
      <protection/>
    </xf>
    <xf numFmtId="0" fontId="35" fillId="0" borderId="67" xfId="0" applyNumberFormat="1" applyFont="1" applyFill="1" applyBorder="1" applyAlignment="1" applyProtection="1">
      <alignment horizontal="center" vertical="center"/>
      <protection/>
    </xf>
    <xf numFmtId="0" fontId="36" fillId="0" borderId="39" xfId="0" applyNumberFormat="1" applyFont="1" applyFill="1" applyBorder="1" applyAlignment="1" applyProtection="1">
      <alignment horizontal="center" vertical="center"/>
      <protection/>
    </xf>
    <xf numFmtId="0" fontId="36" fillId="0" borderId="66" xfId="0" applyNumberFormat="1" applyFont="1" applyFill="1" applyBorder="1" applyAlignment="1" applyProtection="1">
      <alignment horizontal="center" vertical="center"/>
      <protection/>
    </xf>
    <xf numFmtId="0" fontId="36" fillId="0" borderId="67" xfId="0" applyNumberFormat="1" applyFont="1" applyFill="1" applyBorder="1" applyAlignment="1" applyProtection="1">
      <alignment horizontal="center" vertical="center"/>
      <protection/>
    </xf>
    <xf numFmtId="0" fontId="36" fillId="0" borderId="68" xfId="0" applyFont="1" applyFill="1" applyBorder="1" applyAlignment="1" applyProtection="1">
      <alignment horizontal="right" vertical="center"/>
      <protection/>
    </xf>
    <xf numFmtId="0" fontId="36" fillId="0" borderId="69" xfId="0" applyFont="1" applyFill="1" applyBorder="1" applyAlignment="1" applyProtection="1">
      <alignment horizontal="right" vertical="center"/>
      <protection/>
    </xf>
    <xf numFmtId="1" fontId="2" fillId="0" borderId="45" xfId="0" applyNumberFormat="1" applyFont="1" applyFill="1" applyBorder="1" applyAlignment="1" applyProtection="1">
      <alignment horizontal="center" textRotation="90" wrapText="1"/>
      <protection/>
    </xf>
    <xf numFmtId="1" fontId="2" fillId="0" borderId="70" xfId="0" applyNumberFormat="1" applyFont="1" applyFill="1" applyBorder="1" applyAlignment="1" applyProtection="1">
      <alignment horizontal="center" textRotation="90" wrapText="1"/>
      <protection/>
    </xf>
    <xf numFmtId="1" fontId="2" fillId="0" borderId="57" xfId="0" applyNumberFormat="1" applyFont="1" applyFill="1" applyBorder="1" applyAlignment="1" applyProtection="1">
      <alignment horizontal="center" textRotation="90" wrapText="1"/>
      <protection/>
    </xf>
    <xf numFmtId="0" fontId="36" fillId="0" borderId="71" xfId="0" applyFont="1" applyFill="1" applyBorder="1" applyAlignment="1" applyProtection="1">
      <alignment horizontal="right" vertical="center"/>
      <protection/>
    </xf>
    <xf numFmtId="0" fontId="36" fillId="0" borderId="72" xfId="0" applyFont="1" applyFill="1" applyBorder="1" applyAlignment="1" applyProtection="1">
      <alignment horizontal="right" vertical="center"/>
      <protection/>
    </xf>
    <xf numFmtId="0" fontId="36" fillId="28" borderId="71" xfId="0" applyFont="1" applyFill="1" applyBorder="1" applyAlignment="1" applyProtection="1">
      <alignment horizontal="right" vertical="center"/>
      <protection/>
    </xf>
    <xf numFmtId="0" fontId="36" fillId="28" borderId="72" xfId="0" applyFont="1" applyFill="1" applyBorder="1" applyAlignment="1" applyProtection="1">
      <alignment horizontal="right" vertical="center"/>
      <protection/>
    </xf>
    <xf numFmtId="0" fontId="42" fillId="28" borderId="49" xfId="0" applyFont="1" applyFill="1" applyBorder="1" applyAlignment="1" applyProtection="1">
      <alignment horizontal="center" vertical="center"/>
      <protection/>
    </xf>
    <xf numFmtId="0" fontId="42" fillId="28" borderId="50" xfId="0" applyFont="1" applyFill="1" applyBorder="1" applyAlignment="1" applyProtection="1">
      <alignment horizontal="center" vertical="center"/>
      <protection/>
    </xf>
    <xf numFmtId="0" fontId="42" fillId="28" borderId="6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42" fillId="0" borderId="68" xfId="66" applyFont="1" applyFill="1" applyBorder="1" applyAlignment="1" applyProtection="1">
      <alignment horizontal="center" vertical="center" wrapText="1"/>
      <protection/>
    </xf>
    <xf numFmtId="0" fontId="42" fillId="0" borderId="16" xfId="66" applyFont="1" applyFill="1" applyBorder="1" applyAlignment="1" applyProtection="1">
      <alignment horizontal="center" vertical="center" wrapText="1"/>
      <protection/>
    </xf>
    <xf numFmtId="0" fontId="42" fillId="0" borderId="69" xfId="66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textRotation="90"/>
      <protection/>
    </xf>
    <xf numFmtId="0" fontId="21" fillId="0" borderId="21" xfId="0" applyFont="1" applyFill="1" applyBorder="1" applyAlignment="1" applyProtection="1">
      <alignment horizontal="center" vertical="center" textRotation="90"/>
      <protection/>
    </xf>
    <xf numFmtId="0" fontId="21" fillId="0" borderId="29" xfId="0" applyFont="1" applyFill="1" applyBorder="1" applyAlignment="1" applyProtection="1">
      <alignment horizontal="center" vertical="center" textRotation="90"/>
      <protection/>
    </xf>
    <xf numFmtId="0" fontId="35" fillId="0" borderId="39" xfId="0" applyNumberFormat="1" applyFont="1" applyFill="1" applyBorder="1" applyAlignment="1" applyProtection="1">
      <alignment horizontal="center" vertical="center"/>
      <protection/>
    </xf>
    <xf numFmtId="0" fontId="23" fillId="0" borderId="68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69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35" fillId="28" borderId="66" xfId="0" applyNumberFormat="1" applyFont="1" applyFill="1" applyBorder="1" applyAlignment="1" applyProtection="1">
      <alignment horizontal="center" vertical="center"/>
      <protection/>
    </xf>
    <xf numFmtId="0" fontId="35" fillId="28" borderId="67" xfId="0" applyNumberFormat="1" applyFont="1" applyFill="1" applyBorder="1" applyAlignment="1" applyProtection="1">
      <alignment horizontal="center" vertical="center"/>
      <protection/>
    </xf>
    <xf numFmtId="0" fontId="35" fillId="28" borderId="39" xfId="0" applyNumberFormat="1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0" fontId="42" fillId="0" borderId="68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69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1" fontId="35" fillId="0" borderId="68" xfId="0" applyNumberFormat="1" applyFont="1" applyFill="1" applyBorder="1" applyAlignment="1" applyProtection="1">
      <alignment horizontal="right" vertical="center"/>
      <protection/>
    </xf>
    <xf numFmtId="1" fontId="35" fillId="0" borderId="16" xfId="0" applyNumberFormat="1" applyFont="1" applyFill="1" applyBorder="1" applyAlignment="1" applyProtection="1">
      <alignment horizontal="right" vertical="center"/>
      <protection/>
    </xf>
    <xf numFmtId="1" fontId="35" fillId="0" borderId="69" xfId="0" applyNumberFormat="1" applyFont="1" applyFill="1" applyBorder="1" applyAlignment="1" applyProtection="1">
      <alignment horizontal="right" vertical="center"/>
      <protection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23" fillId="0" borderId="37" xfId="66" applyFont="1" applyFill="1" applyBorder="1" applyAlignment="1" applyProtection="1">
      <alignment horizontal="center" vertical="center" wrapText="1"/>
      <protection/>
    </xf>
    <xf numFmtId="0" fontId="23" fillId="0" borderId="38" xfId="66" applyFont="1" applyFill="1" applyBorder="1" applyAlignment="1" applyProtection="1">
      <alignment horizontal="center" vertical="center" wrapText="1"/>
      <protection/>
    </xf>
    <xf numFmtId="0" fontId="23" fillId="0" borderId="34" xfId="66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6" fillId="0" borderId="68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69" xfId="0" applyNumberFormat="1" applyFont="1" applyFill="1" applyBorder="1" applyAlignment="1" applyProtection="1">
      <alignment horizontal="center" vertical="center"/>
      <protection/>
    </xf>
    <xf numFmtId="0" fontId="42" fillId="0" borderId="49" xfId="0" applyFont="1" applyFill="1" applyBorder="1" applyAlignment="1" applyProtection="1">
      <alignment horizontal="center" vertical="center"/>
      <protection/>
    </xf>
    <xf numFmtId="0" fontId="42" fillId="0" borderId="50" xfId="0" applyFont="1" applyFill="1" applyBorder="1" applyAlignment="1" applyProtection="1">
      <alignment horizontal="center" vertical="center"/>
      <protection/>
    </xf>
    <xf numFmtId="0" fontId="42" fillId="0" borderId="60" xfId="0" applyFont="1" applyFill="1" applyBorder="1" applyAlignment="1" applyProtection="1">
      <alignment horizontal="center" vertical="center"/>
      <protection/>
    </xf>
    <xf numFmtId="0" fontId="23" fillId="0" borderId="73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74" xfId="0" applyFont="1" applyFill="1" applyBorder="1" applyAlignment="1" applyProtection="1">
      <alignment horizontal="center" vertical="center"/>
      <protection/>
    </xf>
    <xf numFmtId="0" fontId="36" fillId="0" borderId="68" xfId="0" applyFont="1" applyFill="1" applyBorder="1" applyAlignment="1" applyProtection="1">
      <alignment horizontal="center" vertical="center"/>
      <protection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36" fillId="0" borderId="69" xfId="0" applyFont="1" applyFill="1" applyBorder="1" applyAlignment="1" applyProtection="1">
      <alignment horizontal="center" vertical="center"/>
      <protection/>
    </xf>
    <xf numFmtId="0" fontId="42" fillId="0" borderId="15" xfId="66" applyFont="1" applyFill="1" applyBorder="1" applyAlignment="1" applyProtection="1">
      <alignment horizontal="right" vertical="center" wrapText="1"/>
      <protection/>
    </xf>
    <xf numFmtId="1" fontId="35" fillId="0" borderId="58" xfId="0" applyNumberFormat="1" applyFont="1" applyFill="1" applyBorder="1" applyAlignment="1" applyProtection="1">
      <alignment horizontal="center" vertical="center" textRotation="90"/>
      <protection/>
    </xf>
    <xf numFmtId="1" fontId="35" fillId="0" borderId="75" xfId="0" applyNumberFormat="1" applyFont="1" applyFill="1" applyBorder="1" applyAlignment="1" applyProtection="1">
      <alignment horizontal="center" vertical="center" textRotation="90"/>
      <protection/>
    </xf>
    <xf numFmtId="1" fontId="35" fillId="0" borderId="59" xfId="0" applyNumberFormat="1" applyFont="1" applyFill="1" applyBorder="1" applyAlignment="1" applyProtection="1">
      <alignment horizontal="center" vertical="center" textRotation="90"/>
      <protection/>
    </xf>
    <xf numFmtId="1" fontId="42" fillId="0" borderId="68" xfId="0" applyNumberFormat="1" applyFont="1" applyFill="1" applyBorder="1" applyAlignment="1" applyProtection="1">
      <alignment horizontal="left" vertical="center"/>
      <protection/>
    </xf>
    <xf numFmtId="1" fontId="42" fillId="0" borderId="16" xfId="0" applyNumberFormat="1" applyFont="1" applyFill="1" applyBorder="1" applyAlignment="1" applyProtection="1">
      <alignment horizontal="left" vertical="center"/>
      <protection/>
    </xf>
    <xf numFmtId="1" fontId="42" fillId="0" borderId="69" xfId="0" applyNumberFormat="1" applyFont="1" applyFill="1" applyBorder="1" applyAlignment="1" applyProtection="1">
      <alignment horizontal="left" vertical="center"/>
      <protection/>
    </xf>
    <xf numFmtId="0" fontId="36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horizontal="center" vertical="center"/>
      <protection/>
    </xf>
    <xf numFmtId="0" fontId="2" fillId="0" borderId="17" xfId="67" applyFont="1" applyFill="1" applyBorder="1" applyAlignment="1" applyProtection="1">
      <alignment horizontal="left" vertical="top"/>
      <protection/>
    </xf>
    <xf numFmtId="0" fontId="30" fillId="0" borderId="32" xfId="66" applyFont="1" applyFill="1" applyBorder="1" applyAlignment="1" applyProtection="1">
      <alignment horizontal="center" vertical="center" wrapText="1"/>
      <protection/>
    </xf>
    <xf numFmtId="0" fontId="30" fillId="0" borderId="21" xfId="66" applyFont="1" applyFill="1" applyBorder="1" applyAlignment="1" applyProtection="1">
      <alignment horizontal="center" vertical="center" wrapText="1"/>
      <protection/>
    </xf>
    <xf numFmtId="0" fontId="22" fillId="0" borderId="18" xfId="66" applyFont="1" applyFill="1" applyBorder="1" applyAlignment="1" applyProtection="1">
      <alignment horizontal="center" vertical="center" wrapText="1"/>
      <protection/>
    </xf>
    <xf numFmtId="0" fontId="22" fillId="0" borderId="14" xfId="66" applyFont="1" applyFill="1" applyBorder="1" applyAlignment="1" applyProtection="1">
      <alignment horizontal="center" vertical="center" wrapText="1"/>
      <protection/>
    </xf>
    <xf numFmtId="1" fontId="22" fillId="0" borderId="18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33" xfId="66" applyFont="1" applyFill="1" applyBorder="1" applyAlignment="1" applyProtection="1">
      <alignment horizontal="center" vertical="center" wrapText="1"/>
      <protection/>
    </xf>
    <xf numFmtId="0" fontId="30" fillId="0" borderId="32" xfId="66" applyFont="1" applyBorder="1" applyAlignment="1" applyProtection="1">
      <alignment horizontal="center" vertical="center" wrapText="1"/>
      <protection/>
    </xf>
    <xf numFmtId="0" fontId="30" fillId="0" borderId="18" xfId="66" applyFont="1" applyBorder="1" applyAlignment="1" applyProtection="1">
      <alignment horizontal="center" vertical="center" wrapText="1"/>
      <protection/>
    </xf>
    <xf numFmtId="0" fontId="30" fillId="0" borderId="21" xfId="66" applyFont="1" applyBorder="1" applyAlignment="1" applyProtection="1">
      <alignment horizontal="center" vertical="center" wrapText="1"/>
      <protection/>
    </xf>
    <xf numFmtId="0" fontId="30" fillId="0" borderId="14" xfId="66" applyFont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30" fillId="0" borderId="13" xfId="66" applyFont="1" applyBorder="1" applyAlignment="1" applyProtection="1">
      <alignment horizontal="center" vertical="center" wrapText="1"/>
      <protection/>
    </xf>
    <xf numFmtId="0" fontId="30" fillId="0" borderId="77" xfId="66" applyFont="1" applyBorder="1" applyAlignment="1" applyProtection="1">
      <alignment horizontal="center" vertical="center" wrapText="1"/>
      <protection/>
    </xf>
    <xf numFmtId="0" fontId="30" fillId="0" borderId="78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9" xfId="66" applyFont="1" applyBorder="1" applyAlignment="1" applyProtection="1">
      <alignment horizontal="center" vertical="center" wrapText="1"/>
      <protection/>
    </xf>
    <xf numFmtId="0" fontId="30" fillId="0" borderId="46" xfId="66" applyFont="1" applyBorder="1" applyAlignment="1" applyProtection="1">
      <alignment horizontal="center" vertical="center" wrapText="1"/>
      <protection/>
    </xf>
    <xf numFmtId="0" fontId="30" fillId="0" borderId="35" xfId="66" applyFont="1" applyBorder="1" applyAlignment="1" applyProtection="1">
      <alignment horizontal="center" vertical="center" wrapText="1"/>
      <protection/>
    </xf>
    <xf numFmtId="0" fontId="30" fillId="0" borderId="36" xfId="66" applyFont="1" applyBorder="1" applyAlignment="1" applyProtection="1">
      <alignment horizontal="center" vertical="center" wrapText="1"/>
      <protection/>
    </xf>
    <xf numFmtId="0" fontId="30" fillId="0" borderId="74" xfId="66" applyFont="1" applyBorder="1" applyAlignment="1" applyProtection="1">
      <alignment horizontal="center" vertical="center" wrapText="1"/>
      <protection/>
    </xf>
    <xf numFmtId="0" fontId="30" fillId="0" borderId="48" xfId="66" applyFont="1" applyBorder="1" applyAlignment="1" applyProtection="1">
      <alignment horizontal="center" vertical="center" wrapText="1"/>
      <protection/>
    </xf>
    <xf numFmtId="0" fontId="30" fillId="0" borderId="80" xfId="66" applyFont="1" applyBorder="1" applyAlignment="1" applyProtection="1">
      <alignment horizontal="center" vertical="center" wrapText="1"/>
      <protection/>
    </xf>
    <xf numFmtId="1" fontId="22" fillId="0" borderId="14" xfId="66" applyNumberFormat="1" applyFont="1" applyFill="1" applyBorder="1" applyAlignment="1" applyProtection="1">
      <alignment horizontal="center" vertical="center" wrapText="1"/>
      <protection/>
    </xf>
    <xf numFmtId="1" fontId="22" fillId="0" borderId="23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23" xfId="66" applyNumberFormat="1" applyFont="1" applyFill="1" applyBorder="1" applyAlignment="1" applyProtection="1">
      <alignment horizontal="center" vertical="center" wrapText="1"/>
      <protection/>
    </xf>
    <xf numFmtId="0" fontId="23" fillId="0" borderId="81" xfId="66" applyFont="1" applyFill="1" applyBorder="1" applyAlignment="1" applyProtection="1">
      <alignment horizontal="center" vertical="center" wrapText="1"/>
      <protection/>
    </xf>
    <xf numFmtId="0" fontId="23" fillId="0" borderId="43" xfId="66" applyFont="1" applyFill="1" applyBorder="1" applyAlignment="1" applyProtection="1">
      <alignment horizontal="center" vertical="center" wrapText="1"/>
      <protection/>
    </xf>
    <xf numFmtId="0" fontId="23" fillId="0" borderId="47" xfId="66" applyFont="1" applyFill="1" applyBorder="1" applyAlignment="1" applyProtection="1">
      <alignment horizontal="center" vertical="center" wrapText="1"/>
      <protection/>
    </xf>
    <xf numFmtId="0" fontId="23" fillId="0" borderId="79" xfId="66" applyFont="1" applyFill="1" applyBorder="1" applyAlignment="1" applyProtection="1">
      <alignment horizontal="center" vertical="center" wrapText="1"/>
      <protection/>
    </xf>
    <xf numFmtId="0" fontId="23" fillId="0" borderId="82" xfId="66" applyFont="1" applyFill="1" applyBorder="1" applyAlignment="1" applyProtection="1">
      <alignment horizontal="center" vertical="center" wrapText="1"/>
      <protection/>
    </xf>
    <xf numFmtId="0" fontId="23" fillId="0" borderId="83" xfId="66" applyFont="1" applyFill="1" applyBorder="1" applyAlignment="1" applyProtection="1">
      <alignment horizontal="center" vertical="center" wrapText="1"/>
      <protection/>
    </xf>
    <xf numFmtId="0" fontId="21" fillId="0" borderId="44" xfId="66" applyFont="1" applyFill="1" applyBorder="1" applyAlignment="1" applyProtection="1">
      <alignment horizontal="center" vertical="center" wrapText="1"/>
      <protection locked="0"/>
    </xf>
    <xf numFmtId="0" fontId="21" fillId="0" borderId="42" xfId="66" applyFont="1" applyFill="1" applyBorder="1" applyAlignment="1" applyProtection="1">
      <alignment horizontal="center" vertical="center" wrapText="1"/>
      <protection locked="0"/>
    </xf>
    <xf numFmtId="0" fontId="21" fillId="0" borderId="43" xfId="66" applyFont="1" applyFill="1" applyBorder="1" applyAlignment="1" applyProtection="1">
      <alignment horizontal="center" vertical="center" wrapText="1"/>
      <protection locked="0"/>
    </xf>
    <xf numFmtId="0" fontId="21" fillId="0" borderId="78" xfId="66" applyFont="1" applyFill="1" applyBorder="1" applyAlignment="1" applyProtection="1">
      <alignment horizontal="center" vertical="center" wrapText="1"/>
      <protection locked="0"/>
    </xf>
    <xf numFmtId="0" fontId="21" fillId="0" borderId="0" xfId="66" applyFont="1" applyFill="1" applyBorder="1" applyAlignment="1" applyProtection="1">
      <alignment horizontal="center" vertical="center" wrapText="1"/>
      <protection locked="0"/>
    </xf>
    <xf numFmtId="0" fontId="21" fillId="0" borderId="79" xfId="66" applyFont="1" applyFill="1" applyBorder="1" applyAlignment="1" applyProtection="1">
      <alignment horizontal="center" vertical="center" wrapText="1"/>
      <protection locked="0"/>
    </xf>
    <xf numFmtId="0" fontId="21" fillId="0" borderId="84" xfId="66" applyFont="1" applyFill="1" applyBorder="1" applyAlignment="1" applyProtection="1">
      <alignment horizontal="center" vertical="center" wrapText="1"/>
      <protection locked="0"/>
    </xf>
    <xf numFmtId="0" fontId="21" fillId="0" borderId="17" xfId="66" applyFont="1" applyFill="1" applyBorder="1" applyAlignment="1" applyProtection="1">
      <alignment horizontal="center" vertical="center" wrapText="1"/>
      <protection locked="0"/>
    </xf>
    <xf numFmtId="0" fontId="21" fillId="0" borderId="83" xfId="66" applyFont="1" applyFill="1" applyBorder="1" applyAlignment="1" applyProtection="1">
      <alignment horizontal="center" vertical="center" wrapText="1"/>
      <protection locked="0"/>
    </xf>
    <xf numFmtId="0" fontId="21" fillId="0" borderId="85" xfId="66" applyFont="1" applyFill="1" applyBorder="1" applyAlignment="1" applyProtection="1">
      <alignment horizontal="center" vertical="center" wrapText="1"/>
      <protection locked="0"/>
    </xf>
    <xf numFmtId="0" fontId="21" fillId="0" borderId="48" xfId="66" applyFont="1" applyFill="1" applyBorder="1" applyAlignment="1" applyProtection="1">
      <alignment horizontal="center" vertical="center" wrapText="1"/>
      <protection locked="0"/>
    </xf>
    <xf numFmtId="0" fontId="21" fillId="0" borderId="86" xfId="66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/>
    </xf>
    <xf numFmtId="0" fontId="21" fillId="0" borderId="20" xfId="66" applyFont="1" applyFill="1" applyBorder="1" applyAlignment="1" applyProtection="1">
      <alignment horizontal="center" vertical="center"/>
      <protection/>
    </xf>
    <xf numFmtId="0" fontId="21" fillId="0" borderId="40" xfId="66" applyFont="1" applyFill="1" applyBorder="1" applyAlignment="1" applyProtection="1">
      <alignment horizontal="center" vertical="center"/>
      <protection/>
    </xf>
    <xf numFmtId="0" fontId="35" fillId="0" borderId="14" xfId="66" applyFont="1" applyFill="1" applyBorder="1" applyAlignment="1" applyProtection="1">
      <alignment horizontal="center" vertical="center"/>
      <protection/>
    </xf>
    <xf numFmtId="0" fontId="35" fillId="0" borderId="23" xfId="66" applyFont="1" applyFill="1" applyBorder="1" applyAlignment="1" applyProtection="1">
      <alignment horizontal="center" vertical="center"/>
      <protection/>
    </xf>
    <xf numFmtId="0" fontId="29" fillId="0" borderId="17" xfId="66" applyFont="1" applyFill="1" applyBorder="1" applyAlignment="1" applyProtection="1">
      <alignment horizontal="left" vertical="center"/>
      <protection/>
    </xf>
    <xf numFmtId="0" fontId="23" fillId="0" borderId="32" xfId="66" applyFont="1" applyFill="1" applyBorder="1" applyAlignment="1" applyProtection="1">
      <alignment horizontal="center" vertical="center" wrapText="1"/>
      <protection/>
    </xf>
    <xf numFmtId="0" fontId="23" fillId="0" borderId="18" xfId="66" applyFont="1" applyFill="1" applyBorder="1" applyAlignment="1" applyProtection="1">
      <alignment horizontal="center" vertical="center" wrapText="1"/>
      <protection/>
    </xf>
    <xf numFmtId="49" fontId="23" fillId="0" borderId="18" xfId="66" applyNumberFormat="1" applyFont="1" applyFill="1" applyBorder="1" applyAlignment="1" applyProtection="1">
      <alignment horizontal="center" vertical="center" wrapText="1"/>
      <protection/>
    </xf>
    <xf numFmtId="49" fontId="23" fillId="0" borderId="33" xfId="66" applyNumberFormat="1" applyFont="1" applyFill="1" applyBorder="1" applyAlignment="1" applyProtection="1">
      <alignment horizontal="center" vertical="center" wrapText="1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1" fontId="35" fillId="0" borderId="14" xfId="66" applyNumberFormat="1" applyFont="1" applyFill="1" applyBorder="1" applyAlignment="1" applyProtection="1">
      <alignment horizontal="center" vertical="center" wrapText="1"/>
      <protection/>
    </xf>
    <xf numFmtId="1" fontId="35" fillId="0" borderId="23" xfId="66" applyNumberFormat="1" applyFont="1" applyFill="1" applyBorder="1" applyAlignment="1" applyProtection="1">
      <alignment horizontal="center" vertical="center" wrapText="1"/>
      <protection/>
    </xf>
    <xf numFmtId="0" fontId="23" fillId="0" borderId="87" xfId="66" applyFont="1" applyFill="1" applyBorder="1" applyAlignment="1" applyProtection="1">
      <alignment horizontal="center" vertical="center" wrapText="1"/>
      <protection/>
    </xf>
    <xf numFmtId="0" fontId="23" fillId="0" borderId="30" xfId="66" applyFont="1" applyFill="1" applyBorder="1" applyAlignment="1" applyProtection="1">
      <alignment horizontal="center" vertical="center" wrapText="1"/>
      <protection/>
    </xf>
    <xf numFmtId="0" fontId="23" fillId="0" borderId="31" xfId="66" applyFont="1" applyFill="1" applyBorder="1" applyAlignment="1" applyProtection="1">
      <alignment horizontal="center" vertical="center" wrapText="1"/>
      <protection/>
    </xf>
    <xf numFmtId="0" fontId="23" fillId="0" borderId="29" xfId="66" applyFont="1" applyFill="1" applyBorder="1" applyAlignment="1" applyProtection="1">
      <alignment horizontal="center" vertical="center" wrapText="1"/>
      <protection/>
    </xf>
    <xf numFmtId="0" fontId="23" fillId="0" borderId="20" xfId="66" applyFont="1" applyFill="1" applyBorder="1" applyAlignment="1" applyProtection="1">
      <alignment horizontal="center" vertical="center" wrapText="1"/>
      <protection/>
    </xf>
    <xf numFmtId="0" fontId="35" fillId="0" borderId="20" xfId="66" applyFont="1" applyFill="1" applyBorder="1" applyAlignment="1" applyProtection="1">
      <alignment horizontal="center" vertical="center"/>
      <protection/>
    </xf>
    <xf numFmtId="0" fontId="35" fillId="0" borderId="40" xfId="66" applyFont="1" applyFill="1" applyBorder="1" applyAlignment="1" applyProtection="1">
      <alignment horizontal="center" vertical="center"/>
      <protection/>
    </xf>
    <xf numFmtId="0" fontId="23" fillId="0" borderId="21" xfId="66" applyFont="1" applyFill="1" applyBorder="1" applyAlignment="1" applyProtection="1">
      <alignment horizontal="center" vertical="center"/>
      <protection/>
    </xf>
    <xf numFmtId="0" fontId="23" fillId="0" borderId="14" xfId="66" applyFont="1" applyFill="1" applyBorder="1" applyAlignment="1" applyProtection="1">
      <alignment horizontal="center" vertical="center"/>
      <protection/>
    </xf>
    <xf numFmtId="206" fontId="35" fillId="0" borderId="14" xfId="66" applyNumberFormat="1" applyFont="1" applyFill="1" applyBorder="1" applyAlignment="1" applyProtection="1">
      <alignment horizontal="center" vertical="center"/>
      <protection/>
    </xf>
    <xf numFmtId="206" fontId="35" fillId="0" borderId="23" xfId="66" applyNumberFormat="1" applyFont="1" applyFill="1" applyBorder="1" applyAlignment="1" applyProtection="1">
      <alignment horizontal="center" vertical="center"/>
      <protection/>
    </xf>
    <xf numFmtId="0" fontId="32" fillId="28" borderId="0" xfId="0" applyFont="1" applyFill="1" applyAlignment="1" applyProtection="1">
      <alignment wrapText="1"/>
      <protection locked="0"/>
    </xf>
    <xf numFmtId="0" fontId="32" fillId="28" borderId="0" xfId="0" applyFont="1" applyFill="1" applyAlignment="1" applyProtection="1">
      <alignment/>
      <protection locked="0"/>
    </xf>
    <xf numFmtId="1" fontId="23" fillId="0" borderId="22" xfId="66" applyNumberFormat="1" applyFont="1" applyFill="1" applyBorder="1" applyAlignment="1" applyProtection="1">
      <alignment horizontal="center" vertical="center" wrapText="1"/>
      <protection/>
    </xf>
    <xf numFmtId="1" fontId="23" fillId="0" borderId="88" xfId="66" applyNumberFormat="1" applyFont="1" applyFill="1" applyBorder="1" applyAlignment="1" applyProtection="1">
      <alignment horizontal="center" vertical="center" wrapText="1"/>
      <protection/>
    </xf>
    <xf numFmtId="49" fontId="25" fillId="0" borderId="0" xfId="67" applyNumberFormat="1" applyFont="1" applyFill="1" applyBorder="1" applyAlignment="1" applyProtection="1">
      <alignment horizontal="left" vertical="top" wrapText="1"/>
      <protection locked="0"/>
    </xf>
    <xf numFmtId="0" fontId="25" fillId="0" borderId="0" xfId="66" applyFont="1" applyFill="1" applyAlignment="1" applyProtection="1">
      <alignment horizontal="center"/>
      <protection locked="0"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97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419100</xdr:colOff>
      <xdr:row>9</xdr:row>
      <xdr:rowOff>381000</xdr:rowOff>
    </xdr:from>
    <xdr:to>
      <xdr:col>71</xdr:col>
      <xdr:colOff>333375</xdr:colOff>
      <xdr:row>13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21364575" y="4143375"/>
          <a:ext cx="2619375" cy="1352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15</xdr:col>
      <xdr:colOff>0</xdr:colOff>
      <xdr:row>8</xdr:row>
      <xdr:rowOff>190500</xdr:rowOff>
    </xdr:to>
    <xdr:sp>
      <xdr:nvSpPr>
        <xdr:cNvPr id="2" name="Прямоугольник 3"/>
        <xdr:cNvSpPr>
          <a:spLocks/>
        </xdr:cNvSpPr>
      </xdr:nvSpPr>
      <xdr:spPr>
        <a:xfrm>
          <a:off x="9525" y="666750"/>
          <a:ext cx="4133850" cy="2847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 від _"_____________ 2021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р.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O25"/>
  <sheetViews>
    <sheetView tabSelected="1" zoomScale="60" zoomScaleNormal="60" zoomScalePageLayoutView="0" workbookViewId="0" topLeftCell="A7">
      <selection activeCell="AN29" sqref="AN29"/>
    </sheetView>
  </sheetViews>
  <sheetFormatPr defaultColWidth="9.00390625" defaultRowHeight="12.75"/>
  <cols>
    <col min="1" max="59" width="3.625" style="48" customWidth="1"/>
    <col min="60" max="67" width="7.625" style="48" customWidth="1"/>
    <col min="68" max="16384" width="8.875" style="48" customWidth="1"/>
  </cols>
  <sheetData>
    <row r="2" spans="1:67" ht="39.75" customHeight="1">
      <c r="A2" s="292" t="s">
        <v>85</v>
      </c>
      <c r="B2" s="292"/>
      <c r="C2" s="292"/>
      <c r="D2" s="292"/>
      <c r="E2" s="292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</row>
    <row r="3" spans="1:67" ht="39.75" customHeight="1">
      <c r="A3" s="292" t="s">
        <v>84</v>
      </c>
      <c r="B3" s="292"/>
      <c r="C3" s="292"/>
      <c r="D3" s="292"/>
      <c r="E3" s="292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</row>
    <row r="4" spans="1:67" s="49" customFormat="1" ht="60" customHeight="1">
      <c r="A4" s="289" t="s">
        <v>17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</row>
    <row r="5" spans="1:67" s="49" customFormat="1" ht="30" customHeight="1">
      <c r="A5" s="290" t="s">
        <v>92</v>
      </c>
      <c r="B5" s="290"/>
      <c r="C5" s="290"/>
      <c r="D5" s="290"/>
      <c r="E5" s="290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</row>
    <row r="6" s="49" customFormat="1" ht="19.5" customHeight="1"/>
    <row r="7" spans="1:67" s="49" customFormat="1" ht="30" customHeight="1">
      <c r="A7" s="121" t="s">
        <v>195</v>
      </c>
      <c r="B7" s="121"/>
      <c r="C7" s="121"/>
      <c r="D7" s="121"/>
      <c r="E7" s="121"/>
      <c r="W7" s="283" t="s">
        <v>86</v>
      </c>
      <c r="X7" s="283"/>
      <c r="Y7" s="283"/>
      <c r="Z7" s="283"/>
      <c r="AA7" s="283"/>
      <c r="AB7" s="283"/>
      <c r="AC7" s="283"/>
      <c r="AD7" s="283"/>
      <c r="AE7" s="283"/>
      <c r="AF7" s="287" t="s">
        <v>106</v>
      </c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BB7" s="283" t="s">
        <v>16</v>
      </c>
      <c r="BC7" s="283"/>
      <c r="BD7" s="283"/>
      <c r="BE7" s="283"/>
      <c r="BF7" s="283"/>
      <c r="BG7" s="283"/>
      <c r="BH7" s="283"/>
      <c r="BI7" s="283"/>
      <c r="BJ7" s="287" t="s">
        <v>110</v>
      </c>
      <c r="BK7" s="287"/>
      <c r="BL7" s="287"/>
      <c r="BM7" s="287"/>
      <c r="BN7" s="287"/>
      <c r="BO7" s="287"/>
    </row>
    <row r="8" spans="1:67" s="49" customFormat="1" ht="30" customHeight="1">
      <c r="A8" s="122" t="s">
        <v>196</v>
      </c>
      <c r="B8" s="122"/>
      <c r="C8" s="122"/>
      <c r="D8" s="122"/>
      <c r="E8" s="122"/>
      <c r="W8" s="283" t="s">
        <v>87</v>
      </c>
      <c r="X8" s="283"/>
      <c r="Y8" s="283"/>
      <c r="Z8" s="283"/>
      <c r="AA8" s="283"/>
      <c r="AB8" s="283"/>
      <c r="AC8" s="283"/>
      <c r="AD8" s="283"/>
      <c r="AE8" s="283"/>
      <c r="AF8" s="287" t="s">
        <v>185</v>
      </c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136"/>
      <c r="BA8" s="136"/>
      <c r="BB8" s="284" t="s">
        <v>91</v>
      </c>
      <c r="BC8" s="284"/>
      <c r="BD8" s="284"/>
      <c r="BE8" s="284"/>
      <c r="BF8" s="284"/>
      <c r="BG8" s="284"/>
      <c r="BH8" s="284"/>
      <c r="BI8" s="284"/>
      <c r="BJ8" s="288" t="s">
        <v>107</v>
      </c>
      <c r="BK8" s="288"/>
      <c r="BL8" s="288"/>
      <c r="BM8" s="288"/>
      <c r="BN8" s="288"/>
      <c r="BO8" s="288"/>
    </row>
    <row r="9" spans="1:67" s="49" customFormat="1" ht="34.5" customHeight="1">
      <c r="A9" s="122"/>
      <c r="B9" s="122"/>
      <c r="C9" s="122"/>
      <c r="D9" s="122"/>
      <c r="E9" s="122"/>
      <c r="W9" s="282" t="s">
        <v>150</v>
      </c>
      <c r="X9" s="283"/>
      <c r="Y9" s="283"/>
      <c r="Z9" s="283"/>
      <c r="AA9" s="283"/>
      <c r="AB9" s="283"/>
      <c r="AC9" s="283"/>
      <c r="AD9" s="283"/>
      <c r="AE9" s="283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136"/>
      <c r="BA9" s="136"/>
      <c r="BB9" s="284" t="s">
        <v>89</v>
      </c>
      <c r="BC9" s="284"/>
      <c r="BD9" s="284"/>
      <c r="BE9" s="284"/>
      <c r="BF9" s="284"/>
      <c r="BG9" s="284"/>
      <c r="BH9" s="284"/>
      <c r="BI9" s="284"/>
      <c r="BJ9" s="288" t="s">
        <v>242</v>
      </c>
      <c r="BK9" s="288"/>
      <c r="BL9" s="288"/>
      <c r="BM9" s="288"/>
      <c r="BN9" s="288"/>
      <c r="BO9" s="288"/>
    </row>
    <row r="10" spans="1:67" s="49" customFormat="1" ht="30" customHeight="1">
      <c r="A10" s="122"/>
      <c r="B10" s="122"/>
      <c r="C10" s="122"/>
      <c r="D10" s="122"/>
      <c r="E10" s="122"/>
      <c r="W10" s="283" t="s">
        <v>88</v>
      </c>
      <c r="X10" s="283"/>
      <c r="Y10" s="283"/>
      <c r="Z10" s="283"/>
      <c r="AA10" s="283"/>
      <c r="AB10" s="283"/>
      <c r="AC10" s="283"/>
      <c r="AD10" s="283"/>
      <c r="AE10" s="283"/>
      <c r="AF10" s="288" t="s">
        <v>194</v>
      </c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136"/>
      <c r="BA10" s="136"/>
      <c r="BB10" s="284" t="s">
        <v>90</v>
      </c>
      <c r="BC10" s="284"/>
      <c r="BD10" s="284"/>
      <c r="BE10" s="284"/>
      <c r="BF10" s="284"/>
      <c r="BG10" s="284"/>
      <c r="BH10" s="284"/>
      <c r="BI10" s="284"/>
      <c r="BJ10" s="288" t="s">
        <v>108</v>
      </c>
      <c r="BK10" s="288"/>
      <c r="BL10" s="288"/>
      <c r="BM10" s="288"/>
      <c r="BN10" s="288"/>
      <c r="BO10" s="288"/>
    </row>
    <row r="11" spans="1:67" s="49" customFormat="1" ht="43.5" customHeight="1">
      <c r="A11" s="122"/>
      <c r="B11" s="122"/>
      <c r="C11" s="122"/>
      <c r="D11" s="122"/>
      <c r="E11" s="122"/>
      <c r="W11" s="286" t="s">
        <v>149</v>
      </c>
      <c r="X11" s="286"/>
      <c r="Y11" s="286"/>
      <c r="Z11" s="286"/>
      <c r="AA11" s="286"/>
      <c r="AB11" s="286"/>
      <c r="AC11" s="286"/>
      <c r="AD11" s="286"/>
      <c r="AE11" s="286"/>
      <c r="AF11" s="281" t="s">
        <v>197</v>
      </c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</row>
    <row r="12" spans="23:67" ht="30" customHeight="1">
      <c r="W12" s="50"/>
      <c r="X12" s="50"/>
      <c r="Y12" s="50"/>
      <c r="Z12" s="50"/>
      <c r="AA12" s="50"/>
      <c r="AB12" s="50"/>
      <c r="AC12" s="50"/>
      <c r="AD12" s="50"/>
      <c r="AE12" s="50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BB12" s="51"/>
      <c r="BC12" s="51"/>
      <c r="BD12" s="51"/>
      <c r="BE12" s="51"/>
      <c r="BF12" s="51"/>
      <c r="BG12" s="51"/>
      <c r="BH12" s="51"/>
      <c r="BI12" s="51"/>
      <c r="BJ12" s="23"/>
      <c r="BK12" s="23"/>
      <c r="BL12" s="23"/>
      <c r="BM12" s="23"/>
      <c r="BN12" s="23"/>
      <c r="BO12" s="23"/>
    </row>
    <row r="13" spans="23:67" ht="19.5" customHeight="1">
      <c r="W13" s="52"/>
      <c r="X13" s="52"/>
      <c r="Y13" s="52"/>
      <c r="Z13" s="52"/>
      <c r="AA13" s="52"/>
      <c r="AB13" s="52"/>
      <c r="AC13" s="52"/>
      <c r="AD13" s="52"/>
      <c r="AE13" s="52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B13" s="54"/>
      <c r="BC13" s="54"/>
      <c r="BD13" s="54"/>
      <c r="BE13" s="54"/>
      <c r="BF13" s="54"/>
      <c r="BG13" s="54"/>
      <c r="BH13" s="54"/>
      <c r="BI13" s="54"/>
      <c r="BJ13" s="55"/>
      <c r="BK13" s="55"/>
      <c r="BL13" s="55"/>
      <c r="BM13" s="55"/>
      <c r="BN13" s="55"/>
      <c r="BO13" s="55"/>
    </row>
    <row r="14" spans="1:67" ht="30" customHeight="1">
      <c r="A14" s="285" t="s">
        <v>18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G14" s="294" t="s">
        <v>19</v>
      </c>
      <c r="BH14" s="294"/>
      <c r="BI14" s="294"/>
      <c r="BJ14" s="294"/>
      <c r="BK14" s="294"/>
      <c r="BL14" s="294"/>
      <c r="BM14" s="294"/>
      <c r="BN14" s="294"/>
      <c r="BO14" s="294"/>
    </row>
    <row r="15" spans="1:67" ht="13.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63" ht="24.75" customHeight="1">
      <c r="A16" s="268" t="s">
        <v>20</v>
      </c>
      <c r="B16" s="270" t="s">
        <v>21</v>
      </c>
      <c r="C16" s="271"/>
      <c r="D16" s="271"/>
      <c r="E16" s="272"/>
      <c r="F16" s="270" t="s">
        <v>22</v>
      </c>
      <c r="G16" s="271"/>
      <c r="H16" s="271"/>
      <c r="I16" s="271"/>
      <c r="J16" s="272"/>
      <c r="K16" s="270" t="s">
        <v>23</v>
      </c>
      <c r="L16" s="271"/>
      <c r="M16" s="271"/>
      <c r="N16" s="272"/>
      <c r="O16" s="270" t="s">
        <v>24</v>
      </c>
      <c r="P16" s="271"/>
      <c r="Q16" s="271"/>
      <c r="R16" s="271"/>
      <c r="S16" s="272"/>
      <c r="T16" s="270" t="s">
        <v>25</v>
      </c>
      <c r="U16" s="271"/>
      <c r="V16" s="271"/>
      <c r="W16" s="272"/>
      <c r="X16" s="270" t="s">
        <v>26</v>
      </c>
      <c r="Y16" s="271"/>
      <c r="Z16" s="271"/>
      <c r="AA16" s="272"/>
      <c r="AB16" s="270" t="s">
        <v>27</v>
      </c>
      <c r="AC16" s="271"/>
      <c r="AD16" s="271"/>
      <c r="AE16" s="272"/>
      <c r="AF16" s="270" t="s">
        <v>28</v>
      </c>
      <c r="AG16" s="271"/>
      <c r="AH16" s="271"/>
      <c r="AI16" s="271"/>
      <c r="AJ16" s="272"/>
      <c r="AK16" s="270" t="s">
        <v>29</v>
      </c>
      <c r="AL16" s="271"/>
      <c r="AM16" s="271"/>
      <c r="AN16" s="272"/>
      <c r="AO16" s="270" t="s">
        <v>30</v>
      </c>
      <c r="AP16" s="271"/>
      <c r="AQ16" s="271"/>
      <c r="AR16" s="272"/>
      <c r="AS16" s="270" t="s">
        <v>31</v>
      </c>
      <c r="AT16" s="271"/>
      <c r="AU16" s="271"/>
      <c r="AV16" s="271"/>
      <c r="AW16" s="272"/>
      <c r="AX16" s="270" t="s">
        <v>32</v>
      </c>
      <c r="AY16" s="271"/>
      <c r="AZ16" s="271"/>
      <c r="BA16" s="272"/>
      <c r="BB16" s="216"/>
      <c r="BC16" s="268" t="s">
        <v>20</v>
      </c>
      <c r="BD16" s="273" t="s">
        <v>33</v>
      </c>
      <c r="BE16" s="275" t="s">
        <v>78</v>
      </c>
      <c r="BF16" s="275" t="s">
        <v>79</v>
      </c>
      <c r="BG16" s="275" t="s">
        <v>80</v>
      </c>
      <c r="BH16" s="275" t="s">
        <v>81</v>
      </c>
      <c r="BI16" s="275" t="s">
        <v>82</v>
      </c>
      <c r="BJ16" s="275" t="s">
        <v>35</v>
      </c>
      <c r="BK16" s="277" t="s">
        <v>0</v>
      </c>
    </row>
    <row r="17" spans="1:63" ht="24.75" customHeight="1" thickBot="1">
      <c r="A17" s="269"/>
      <c r="B17" s="217">
        <v>1</v>
      </c>
      <c r="C17" s="218">
        <v>2</v>
      </c>
      <c r="D17" s="218">
        <v>3</v>
      </c>
      <c r="E17" s="219">
        <v>4</v>
      </c>
      <c r="F17" s="217">
        <v>5</v>
      </c>
      <c r="G17" s="218">
        <v>6</v>
      </c>
      <c r="H17" s="218">
        <v>7</v>
      </c>
      <c r="I17" s="218">
        <v>8</v>
      </c>
      <c r="J17" s="218">
        <v>9</v>
      </c>
      <c r="K17" s="217">
        <v>10</v>
      </c>
      <c r="L17" s="218">
        <v>11</v>
      </c>
      <c r="M17" s="218">
        <v>12</v>
      </c>
      <c r="N17" s="219">
        <v>13</v>
      </c>
      <c r="O17" s="217">
        <v>14</v>
      </c>
      <c r="P17" s="218">
        <v>15</v>
      </c>
      <c r="Q17" s="218">
        <v>16</v>
      </c>
      <c r="R17" s="220">
        <v>17</v>
      </c>
      <c r="S17" s="219">
        <v>18</v>
      </c>
      <c r="T17" s="217">
        <v>19</v>
      </c>
      <c r="U17" s="218">
        <v>20</v>
      </c>
      <c r="V17" s="218">
        <v>21</v>
      </c>
      <c r="W17" s="218">
        <v>22</v>
      </c>
      <c r="X17" s="217">
        <v>23</v>
      </c>
      <c r="Y17" s="218">
        <v>24</v>
      </c>
      <c r="Z17" s="218">
        <v>25</v>
      </c>
      <c r="AA17" s="219">
        <v>26</v>
      </c>
      <c r="AB17" s="217">
        <v>27</v>
      </c>
      <c r="AC17" s="218">
        <v>28</v>
      </c>
      <c r="AD17" s="218">
        <v>29</v>
      </c>
      <c r="AE17" s="217">
        <v>30</v>
      </c>
      <c r="AF17" s="218">
        <v>31</v>
      </c>
      <c r="AG17" s="218">
        <v>32</v>
      </c>
      <c r="AH17" s="218">
        <v>33</v>
      </c>
      <c r="AI17" s="219">
        <v>34</v>
      </c>
      <c r="AJ17" s="217">
        <v>35</v>
      </c>
      <c r="AK17" s="218">
        <v>36</v>
      </c>
      <c r="AL17" s="218">
        <v>37</v>
      </c>
      <c r="AM17" s="219">
        <v>38</v>
      </c>
      <c r="AN17" s="217">
        <v>39</v>
      </c>
      <c r="AO17" s="218">
        <v>40</v>
      </c>
      <c r="AP17" s="218">
        <v>41</v>
      </c>
      <c r="AQ17" s="218">
        <v>42</v>
      </c>
      <c r="AR17" s="219">
        <v>43</v>
      </c>
      <c r="AS17" s="217">
        <v>44</v>
      </c>
      <c r="AT17" s="218">
        <v>45</v>
      </c>
      <c r="AU17" s="218">
        <v>46</v>
      </c>
      <c r="AV17" s="220">
        <v>47</v>
      </c>
      <c r="AW17" s="219">
        <v>48</v>
      </c>
      <c r="AX17" s="217">
        <v>49</v>
      </c>
      <c r="AY17" s="218">
        <v>50</v>
      </c>
      <c r="AZ17" s="218">
        <v>51</v>
      </c>
      <c r="BA17" s="219">
        <v>52</v>
      </c>
      <c r="BB17" s="221"/>
      <c r="BC17" s="269"/>
      <c r="BD17" s="274"/>
      <c r="BE17" s="276"/>
      <c r="BF17" s="276"/>
      <c r="BG17" s="276"/>
      <c r="BH17" s="276"/>
      <c r="BI17" s="276"/>
      <c r="BJ17" s="276"/>
      <c r="BK17" s="278"/>
    </row>
    <row r="18" spans="1:63" ht="19.5" customHeight="1" thickBot="1">
      <c r="A18" s="222" t="s">
        <v>36</v>
      </c>
      <c r="B18" s="223"/>
      <c r="C18" s="224"/>
      <c r="D18" s="224"/>
      <c r="E18" s="225"/>
      <c r="F18" s="223"/>
      <c r="G18" s="226"/>
      <c r="H18" s="226"/>
      <c r="I18" s="226"/>
      <c r="J18" s="226"/>
      <c r="K18" s="227"/>
      <c r="L18" s="226"/>
      <c r="M18" s="226"/>
      <c r="N18" s="228"/>
      <c r="O18" s="227"/>
      <c r="P18" s="226"/>
      <c r="Q18" s="155" t="s">
        <v>40</v>
      </c>
      <c r="R18" s="229" t="s">
        <v>41</v>
      </c>
      <c r="S18" s="151" t="s">
        <v>41</v>
      </c>
      <c r="T18" s="152" t="s">
        <v>41</v>
      </c>
      <c r="U18" s="150" t="s">
        <v>41</v>
      </c>
      <c r="V18" s="151" t="s">
        <v>41</v>
      </c>
      <c r="W18" s="151" t="s">
        <v>41</v>
      </c>
      <c r="X18" s="150"/>
      <c r="Y18" s="154"/>
      <c r="Z18" s="154"/>
      <c r="AA18" s="228"/>
      <c r="AB18" s="227"/>
      <c r="AC18" s="226"/>
      <c r="AD18" s="226"/>
      <c r="AE18" s="228"/>
      <c r="AF18" s="227"/>
      <c r="AG18" s="153"/>
      <c r="AH18" s="154"/>
      <c r="AI18" s="226"/>
      <c r="AJ18" s="228"/>
      <c r="AK18" s="227"/>
      <c r="AL18" s="226"/>
      <c r="AM18" s="226"/>
      <c r="AN18" s="228"/>
      <c r="AO18" s="230"/>
      <c r="AP18" s="226"/>
      <c r="AQ18" s="226"/>
      <c r="AR18" s="223" t="s">
        <v>40</v>
      </c>
      <c r="AS18" s="225" t="s">
        <v>41</v>
      </c>
      <c r="AT18" s="223" t="s">
        <v>41</v>
      </c>
      <c r="AU18" s="224" t="s">
        <v>41</v>
      </c>
      <c r="AV18" s="224" t="s">
        <v>41</v>
      </c>
      <c r="AW18" s="224" t="s">
        <v>41</v>
      </c>
      <c r="AX18" s="225" t="s">
        <v>41</v>
      </c>
      <c r="AY18" s="223" t="s">
        <v>41</v>
      </c>
      <c r="AZ18" s="224" t="s">
        <v>41</v>
      </c>
      <c r="BA18" s="224" t="s">
        <v>41</v>
      </c>
      <c r="BB18" s="231"/>
      <c r="BC18" s="232" t="s">
        <v>36</v>
      </c>
      <c r="BD18" s="233">
        <v>30</v>
      </c>
      <c r="BE18" s="234">
        <f>COUNTIF(B18:BA18,"С")</f>
        <v>2</v>
      </c>
      <c r="BF18" s="234">
        <f>COUNTIF(B18:BA18,"А")</f>
        <v>0</v>
      </c>
      <c r="BG18" s="234">
        <f>COUNTIF(B18:BA18,"Н")</f>
        <v>0</v>
      </c>
      <c r="BH18" s="234">
        <f>COUNTIF(B18:BA18,"П")</f>
        <v>0</v>
      </c>
      <c r="BI18" s="234">
        <f>COUNTIF(B18:BA18,"Д")</f>
        <v>0</v>
      </c>
      <c r="BJ18" s="234">
        <v>16</v>
      </c>
      <c r="BK18" s="235">
        <f>SUM(BD18:BJ18)</f>
        <v>48</v>
      </c>
    </row>
    <row r="19" spans="1:63" ht="19.5" customHeight="1">
      <c r="A19" s="236" t="s">
        <v>37</v>
      </c>
      <c r="B19" s="237"/>
      <c r="C19" s="238"/>
      <c r="D19" s="238"/>
      <c r="E19" s="239"/>
      <c r="F19" s="237"/>
      <c r="G19" s="238"/>
      <c r="H19" s="238"/>
      <c r="I19" s="238"/>
      <c r="J19" s="238"/>
      <c r="K19" s="237"/>
      <c r="L19" s="238" t="s">
        <v>42</v>
      </c>
      <c r="M19" s="238" t="s">
        <v>42</v>
      </c>
      <c r="N19" s="239"/>
      <c r="O19" s="237"/>
      <c r="P19" s="238"/>
      <c r="Q19" s="238"/>
      <c r="R19" s="240" t="s">
        <v>40</v>
      </c>
      <c r="S19" s="239" t="s">
        <v>40</v>
      </c>
      <c r="T19" s="238" t="s">
        <v>41</v>
      </c>
      <c r="U19" s="238" t="s">
        <v>41</v>
      </c>
      <c r="V19" s="239" t="s">
        <v>41</v>
      </c>
      <c r="W19" s="237" t="s">
        <v>41</v>
      </c>
      <c r="X19" s="237" t="s">
        <v>41</v>
      </c>
      <c r="Y19" s="238" t="s">
        <v>41</v>
      </c>
      <c r="Z19" s="238"/>
      <c r="AA19" s="239"/>
      <c r="AB19" s="237"/>
      <c r="AC19" s="238"/>
      <c r="AD19" s="238"/>
      <c r="AE19" s="237"/>
      <c r="AF19" s="238"/>
      <c r="AG19" s="237"/>
      <c r="AH19" s="238" t="s">
        <v>42</v>
      </c>
      <c r="AI19" s="239" t="s">
        <v>42</v>
      </c>
      <c r="AJ19" s="237"/>
      <c r="AK19" s="238"/>
      <c r="AL19" s="238"/>
      <c r="AM19" s="239"/>
      <c r="AN19" s="237"/>
      <c r="AO19" s="237"/>
      <c r="AP19" s="238" t="s">
        <v>40</v>
      </c>
      <c r="AQ19" s="238" t="s">
        <v>40</v>
      </c>
      <c r="AR19" s="238" t="s">
        <v>40</v>
      </c>
      <c r="AS19" s="239" t="s">
        <v>41</v>
      </c>
      <c r="AT19" s="237" t="s">
        <v>41</v>
      </c>
      <c r="AU19" s="238" t="s">
        <v>41</v>
      </c>
      <c r="AV19" s="238" t="s">
        <v>41</v>
      </c>
      <c r="AW19" s="238" t="s">
        <v>41</v>
      </c>
      <c r="AX19" s="239" t="s">
        <v>41</v>
      </c>
      <c r="AY19" s="237" t="s">
        <v>41</v>
      </c>
      <c r="AZ19" s="238" t="s">
        <v>41</v>
      </c>
      <c r="BA19" s="238" t="s">
        <v>41</v>
      </c>
      <c r="BB19" s="231"/>
      <c r="BC19" s="241" t="s">
        <v>37</v>
      </c>
      <c r="BD19" s="242">
        <f>COUNTBLANK(B19:BA19)</f>
        <v>28</v>
      </c>
      <c r="BE19" s="243">
        <f>COUNTIF(B19:BA19,"С")</f>
        <v>5</v>
      </c>
      <c r="BF19" s="243">
        <f>COUNTIF(B19:BA19,"А")</f>
        <v>0</v>
      </c>
      <c r="BG19" s="243">
        <f>COUNTIF(B19:BA19,"Н")</f>
        <v>4</v>
      </c>
      <c r="BH19" s="243">
        <f>COUNTIF(B19:BA19,"П")</f>
        <v>0</v>
      </c>
      <c r="BI19" s="243">
        <f>COUNTIF(B19:BA19,"Д")</f>
        <v>0</v>
      </c>
      <c r="BJ19" s="243">
        <f>COUNTIF(B19:BA19,"К")</f>
        <v>15</v>
      </c>
      <c r="BK19" s="244">
        <f>SUM(BD19:BJ19)</f>
        <v>52</v>
      </c>
    </row>
    <row r="20" spans="1:63" ht="19.5" customHeight="1">
      <c r="A20" s="236" t="s">
        <v>38</v>
      </c>
      <c r="B20" s="237"/>
      <c r="C20" s="238"/>
      <c r="D20" s="238"/>
      <c r="E20" s="239"/>
      <c r="F20" s="237"/>
      <c r="G20" s="238"/>
      <c r="H20" s="238"/>
      <c r="I20" s="238"/>
      <c r="J20" s="238"/>
      <c r="K20" s="237"/>
      <c r="L20" s="238" t="s">
        <v>42</v>
      </c>
      <c r="M20" s="238" t="s">
        <v>42</v>
      </c>
      <c r="N20" s="239"/>
      <c r="O20" s="237"/>
      <c r="P20" s="238"/>
      <c r="Q20" s="238"/>
      <c r="R20" s="240" t="s">
        <v>40</v>
      </c>
      <c r="S20" s="239" t="s">
        <v>40</v>
      </c>
      <c r="T20" s="238" t="s">
        <v>41</v>
      </c>
      <c r="U20" s="238" t="s">
        <v>41</v>
      </c>
      <c r="V20" s="239" t="s">
        <v>41</v>
      </c>
      <c r="W20" s="237" t="s">
        <v>41</v>
      </c>
      <c r="X20" s="237" t="s">
        <v>41</v>
      </c>
      <c r="Y20" s="238" t="s">
        <v>41</v>
      </c>
      <c r="Z20" s="238"/>
      <c r="AA20" s="239"/>
      <c r="AB20" s="237" t="s">
        <v>203</v>
      </c>
      <c r="AC20" s="238" t="s">
        <v>203</v>
      </c>
      <c r="AD20" s="238" t="s">
        <v>203</v>
      </c>
      <c r="AE20" s="238" t="s">
        <v>203</v>
      </c>
      <c r="AF20" s="238"/>
      <c r="AG20" s="238"/>
      <c r="AH20" s="238"/>
      <c r="AI20" s="238"/>
      <c r="AJ20" s="238"/>
      <c r="AK20" s="239"/>
      <c r="AL20" s="239"/>
      <c r="AM20" s="237"/>
      <c r="AN20" s="237"/>
      <c r="AO20" s="238"/>
      <c r="AP20" s="238" t="s">
        <v>40</v>
      </c>
      <c r="AQ20" s="238" t="s">
        <v>40</v>
      </c>
      <c r="AR20" s="239" t="s">
        <v>40</v>
      </c>
      <c r="AS20" s="237" t="s">
        <v>41</v>
      </c>
      <c r="AT20" s="238" t="s">
        <v>41</v>
      </c>
      <c r="AU20" s="238" t="s">
        <v>41</v>
      </c>
      <c r="AV20" s="240" t="s">
        <v>41</v>
      </c>
      <c r="AW20" s="239" t="s">
        <v>41</v>
      </c>
      <c r="AX20" s="237" t="s">
        <v>41</v>
      </c>
      <c r="AY20" s="238" t="s">
        <v>41</v>
      </c>
      <c r="AZ20" s="238" t="s">
        <v>41</v>
      </c>
      <c r="BA20" s="238" t="s">
        <v>41</v>
      </c>
      <c r="BB20" s="231"/>
      <c r="BC20" s="241" t="s">
        <v>38</v>
      </c>
      <c r="BD20" s="242">
        <f>COUNTBLANK(B20:BA20)</f>
        <v>26</v>
      </c>
      <c r="BE20" s="243">
        <f>COUNTIF(B20:BA20,"С")</f>
        <v>5</v>
      </c>
      <c r="BF20" s="243">
        <f>COUNTIF(B20:BA20,"А")</f>
        <v>0</v>
      </c>
      <c r="BG20" s="243">
        <f>COUNTIF(B20:BA20,"Н")</f>
        <v>2</v>
      </c>
      <c r="BH20" s="243">
        <f>COUNTIF(B20:BA20,"В")</f>
        <v>4</v>
      </c>
      <c r="BI20" s="243">
        <f>COUNTIF(B20:BA20,"Д")</f>
        <v>0</v>
      </c>
      <c r="BJ20" s="243">
        <f>COUNTIF(B20:BA20,"К")</f>
        <v>15</v>
      </c>
      <c r="BK20" s="244">
        <f>SUM(BD20:BJ20)</f>
        <v>52</v>
      </c>
    </row>
    <row r="21" spans="1:63" ht="19.5" customHeight="1" thickBot="1">
      <c r="A21" s="245" t="s">
        <v>39</v>
      </c>
      <c r="B21" s="238"/>
      <c r="C21" s="238" t="s">
        <v>203</v>
      </c>
      <c r="D21" s="238" t="s">
        <v>203</v>
      </c>
      <c r="E21" s="239" t="s">
        <v>203</v>
      </c>
      <c r="F21" s="246" t="s">
        <v>203</v>
      </c>
      <c r="G21" s="247" t="s">
        <v>203</v>
      </c>
      <c r="H21" s="247" t="s">
        <v>203</v>
      </c>
      <c r="I21" s="247"/>
      <c r="J21" s="247"/>
      <c r="K21" s="246"/>
      <c r="L21" s="247"/>
      <c r="M21" s="247"/>
      <c r="N21" s="248"/>
      <c r="O21" s="246"/>
      <c r="P21" s="247"/>
      <c r="Q21" s="247"/>
      <c r="R21" s="249" t="s">
        <v>40</v>
      </c>
      <c r="S21" s="248" t="s">
        <v>40</v>
      </c>
      <c r="T21" s="247" t="s">
        <v>41</v>
      </c>
      <c r="U21" s="247" t="s">
        <v>41</v>
      </c>
      <c r="V21" s="248" t="s">
        <v>41</v>
      </c>
      <c r="W21" s="246" t="s">
        <v>41</v>
      </c>
      <c r="X21" s="246" t="s">
        <v>41</v>
      </c>
      <c r="Y21" s="247" t="s">
        <v>41</v>
      </c>
      <c r="Z21" s="247"/>
      <c r="AA21" s="238"/>
      <c r="AB21" s="238"/>
      <c r="AC21" s="239"/>
      <c r="AD21" s="250"/>
      <c r="AE21" s="251"/>
      <c r="AF21" s="250"/>
      <c r="AG21" s="250"/>
      <c r="AH21" s="250"/>
      <c r="AI21" s="252"/>
      <c r="AJ21" s="251"/>
      <c r="AK21" s="250"/>
      <c r="AL21" s="250"/>
      <c r="AM21" s="250"/>
      <c r="AN21" s="252" t="s">
        <v>40</v>
      </c>
      <c r="AO21" s="246" t="s">
        <v>40</v>
      </c>
      <c r="AP21" s="247" t="s">
        <v>43</v>
      </c>
      <c r="AQ21" s="247" t="s">
        <v>43</v>
      </c>
      <c r="AR21" s="248" t="s">
        <v>43</v>
      </c>
      <c r="AS21" s="246"/>
      <c r="AT21" s="247"/>
      <c r="AU21" s="247"/>
      <c r="AV21" s="249"/>
      <c r="AW21" s="248"/>
      <c r="AX21" s="246"/>
      <c r="AY21" s="247"/>
      <c r="AZ21" s="247"/>
      <c r="BA21" s="248"/>
      <c r="BB21" s="231"/>
      <c r="BC21" s="253" t="s">
        <v>39</v>
      </c>
      <c r="BD21" s="254">
        <f>COUNTBLANK(B21:AP21)</f>
        <v>24</v>
      </c>
      <c r="BE21" s="255">
        <f>COUNTIF(B21:BA21,"С")</f>
        <v>4</v>
      </c>
      <c r="BF21" s="255">
        <f>COUNTIF(B21:BA21,"А")</f>
        <v>3</v>
      </c>
      <c r="BG21" s="255">
        <f>COUNTIF(B21:BA21,"Н")</f>
        <v>0</v>
      </c>
      <c r="BH21" s="255">
        <f>COUNTIF(B21:BA21,"В")</f>
        <v>6</v>
      </c>
      <c r="BI21" s="255">
        <f>COUNTIF(B21:BA21,"Д")</f>
        <v>0</v>
      </c>
      <c r="BJ21" s="255">
        <f>COUNTIF(B21:BA21,"К")</f>
        <v>6</v>
      </c>
      <c r="BK21" s="256">
        <f>SUM(BD21:BJ21)</f>
        <v>43</v>
      </c>
    </row>
    <row r="22" spans="55:63" ht="15.75" thickBot="1">
      <c r="BC22" s="257" t="s">
        <v>83</v>
      </c>
      <c r="BD22" s="254">
        <f>SUM(BD18:BD21)</f>
        <v>108</v>
      </c>
      <c r="BE22" s="254">
        <f aca="true" t="shared" si="0" ref="BE22:BK22">SUM(BE18:BE21)</f>
        <v>16</v>
      </c>
      <c r="BF22" s="254">
        <f t="shared" si="0"/>
        <v>3</v>
      </c>
      <c r="BG22" s="254">
        <f t="shared" si="0"/>
        <v>6</v>
      </c>
      <c r="BH22" s="254">
        <f t="shared" si="0"/>
        <v>10</v>
      </c>
      <c r="BI22" s="254">
        <f t="shared" si="0"/>
        <v>0</v>
      </c>
      <c r="BJ22" s="254">
        <f t="shared" si="0"/>
        <v>52</v>
      </c>
      <c r="BK22" s="258">
        <f t="shared" si="0"/>
        <v>195</v>
      </c>
    </row>
    <row r="23" spans="1:53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63" s="56" customFormat="1" ht="18.75" customHeight="1">
      <c r="A24" s="259" t="s">
        <v>45</v>
      </c>
      <c r="B24" s="260"/>
      <c r="C24" s="260"/>
      <c r="D24" s="260"/>
      <c r="E24" s="261"/>
      <c r="F24" s="279" t="s">
        <v>46</v>
      </c>
      <c r="G24" s="279"/>
      <c r="H24" s="279"/>
      <c r="I24" s="279"/>
      <c r="J24" s="279"/>
      <c r="K24" s="260" t="s">
        <v>40</v>
      </c>
      <c r="L24" s="279" t="s">
        <v>74</v>
      </c>
      <c r="M24" s="279"/>
      <c r="N24" s="279"/>
      <c r="O24" s="279"/>
      <c r="P24" s="279"/>
      <c r="Q24" s="260"/>
      <c r="R24" s="260"/>
      <c r="S24" s="263" t="s">
        <v>42</v>
      </c>
      <c r="T24" s="279" t="s">
        <v>47</v>
      </c>
      <c r="U24" s="279"/>
      <c r="V24" s="279"/>
      <c r="W24" s="279"/>
      <c r="X24" s="260"/>
      <c r="Y24" s="263" t="s">
        <v>203</v>
      </c>
      <c r="Z24" s="279" t="s">
        <v>48</v>
      </c>
      <c r="AA24" s="279"/>
      <c r="AB24" s="279"/>
      <c r="AC24" s="279"/>
      <c r="AD24" s="279"/>
      <c r="AE24" s="263" t="s">
        <v>43</v>
      </c>
      <c r="AF24" s="280" t="s">
        <v>34</v>
      </c>
      <c r="AG24" s="280"/>
      <c r="AH24" s="280"/>
      <c r="AI24" s="280"/>
      <c r="AJ24" s="280"/>
      <c r="AK24" s="280"/>
      <c r="AL24" s="262"/>
      <c r="AM24" s="263" t="s">
        <v>73</v>
      </c>
      <c r="AN24" s="280" t="s">
        <v>93</v>
      </c>
      <c r="AO24" s="280"/>
      <c r="AP24" s="280"/>
      <c r="AQ24" s="280"/>
      <c r="AR24" s="280"/>
      <c r="AS24" s="280"/>
      <c r="AT24"/>
      <c r="AU24" s="263" t="s">
        <v>41</v>
      </c>
      <c r="AV24" s="264"/>
      <c r="AW24" s="280" t="s">
        <v>35</v>
      </c>
      <c r="AX24" s="280"/>
      <c r="AY24" s="280"/>
      <c r="AZ24" s="280"/>
      <c r="BA24" s="280"/>
      <c r="BB24" s="48"/>
      <c r="BC24" s="265"/>
      <c r="BD24" s="265"/>
      <c r="BE24" s="265"/>
      <c r="BF24" s="265"/>
      <c r="BG24" s="265"/>
      <c r="BH24" s="265"/>
      <c r="BI24" s="265"/>
      <c r="BJ24" s="265"/>
      <c r="BK24" s="265"/>
    </row>
    <row r="25" spans="1:63" s="57" customFormat="1" ht="21">
      <c r="A25" s="266"/>
      <c r="B25" s="266"/>
      <c r="C25" s="266"/>
      <c r="D25" s="266"/>
      <c r="E25" s="266"/>
      <c r="F25" s="279"/>
      <c r="G25" s="279"/>
      <c r="H25" s="279"/>
      <c r="I25" s="279"/>
      <c r="J25" s="279"/>
      <c r="K25" s="266"/>
      <c r="L25" s="279"/>
      <c r="M25" s="279"/>
      <c r="N25" s="279"/>
      <c r="O25" s="279"/>
      <c r="P25" s="279"/>
      <c r="Q25" s="266"/>
      <c r="R25" s="266"/>
      <c r="S25" s="266"/>
      <c r="T25" s="279"/>
      <c r="U25" s="279"/>
      <c r="V25" s="279"/>
      <c r="W25" s="279"/>
      <c r="X25" s="266"/>
      <c r="Y25" s="266"/>
      <c r="Z25" s="279"/>
      <c r="AA25" s="279"/>
      <c r="AB25" s="279"/>
      <c r="AC25" s="279"/>
      <c r="AD25" s="279"/>
      <c r="AE25" s="266"/>
      <c r="AF25" s="280"/>
      <c r="AG25" s="280"/>
      <c r="AH25" s="280"/>
      <c r="AI25" s="280"/>
      <c r="AJ25" s="280"/>
      <c r="AK25" s="280"/>
      <c r="AL25" s="262"/>
      <c r="AM25" s="266"/>
      <c r="AN25" s="280"/>
      <c r="AO25" s="280"/>
      <c r="AP25" s="280"/>
      <c r="AQ25" s="280"/>
      <c r="AR25" s="280"/>
      <c r="AS25" s="280"/>
      <c r="AT25" s="266"/>
      <c r="AU25" s="266"/>
      <c r="AV25" s="266"/>
      <c r="AW25" s="280"/>
      <c r="AX25" s="280"/>
      <c r="AY25" s="280"/>
      <c r="AZ25" s="280"/>
      <c r="BA25" s="280"/>
      <c r="BB25" s="48"/>
      <c r="BC25" s="267"/>
      <c r="BD25" s="267"/>
      <c r="BE25" s="267"/>
      <c r="BF25" s="267"/>
      <c r="BG25" s="267"/>
      <c r="BH25" s="267"/>
      <c r="BI25" s="267"/>
      <c r="BJ25" s="267"/>
      <c r="BK25" s="267"/>
    </row>
  </sheetData>
  <sheetProtection deleteRows="0"/>
  <mergeCells count="53">
    <mergeCell ref="W8:AE8"/>
    <mergeCell ref="W10:AE10"/>
    <mergeCell ref="BG14:BO14"/>
    <mergeCell ref="AF10:AY10"/>
    <mergeCell ref="AW24:BA25"/>
    <mergeCell ref="BJ9:BO9"/>
    <mergeCell ref="BJ10:BO10"/>
    <mergeCell ref="A4:BO4"/>
    <mergeCell ref="A5:BO5"/>
    <mergeCell ref="A2:BO2"/>
    <mergeCell ref="A3:BO3"/>
    <mergeCell ref="AF8:AY8"/>
    <mergeCell ref="AF7:AY7"/>
    <mergeCell ref="BB10:BI10"/>
    <mergeCell ref="W7:AE7"/>
    <mergeCell ref="AF9:AY9"/>
    <mergeCell ref="W9:AE9"/>
    <mergeCell ref="BB7:BI7"/>
    <mergeCell ref="BB8:BI8"/>
    <mergeCell ref="BB9:BI9"/>
    <mergeCell ref="A14:BE14"/>
    <mergeCell ref="W11:AE11"/>
    <mergeCell ref="AF11:BO11"/>
    <mergeCell ref="BJ7:BO7"/>
    <mergeCell ref="BJ8:BO8"/>
    <mergeCell ref="BH16:BH17"/>
    <mergeCell ref="BI16:BI17"/>
    <mergeCell ref="BJ16:BJ17"/>
    <mergeCell ref="BK16:BK17"/>
    <mergeCell ref="F24:J25"/>
    <mergeCell ref="L24:P25"/>
    <mergeCell ref="T24:W25"/>
    <mergeCell ref="Z24:AD25"/>
    <mergeCell ref="AF24:AK25"/>
    <mergeCell ref="AN24:AS25"/>
    <mergeCell ref="AX16:BA16"/>
    <mergeCell ref="BC16:BC17"/>
    <mergeCell ref="BD16:BD17"/>
    <mergeCell ref="BE16:BE17"/>
    <mergeCell ref="BF16:BF17"/>
    <mergeCell ref="BG16:BG17"/>
    <mergeCell ref="X16:AA16"/>
    <mergeCell ref="AB16:AE16"/>
    <mergeCell ref="AF16:AJ16"/>
    <mergeCell ref="AK16:AN16"/>
    <mergeCell ref="AO16:AR16"/>
    <mergeCell ref="AS16:AW16"/>
    <mergeCell ref="A16:A17"/>
    <mergeCell ref="B16:E16"/>
    <mergeCell ref="F16:J16"/>
    <mergeCell ref="K16:N16"/>
    <mergeCell ref="O16:S16"/>
    <mergeCell ref="T16:W1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85"/>
  <sheetViews>
    <sheetView view="pageBreakPreview" zoomScale="46" zoomScaleNormal="85" zoomScaleSheetLayoutView="46" zoomScalePageLayoutView="0" workbookViewId="0" topLeftCell="A49">
      <selection activeCell="V90" sqref="V90"/>
    </sheetView>
  </sheetViews>
  <sheetFormatPr defaultColWidth="9.125" defaultRowHeight="12.75"/>
  <cols>
    <col min="1" max="1" width="12.625" style="58" customWidth="1"/>
    <col min="2" max="2" width="80.625" style="58" customWidth="1"/>
    <col min="3" max="5" width="2.375" style="58" customWidth="1"/>
    <col min="6" max="6" width="2.625" style="58" customWidth="1"/>
    <col min="7" max="7" width="2.375" style="58" customWidth="1"/>
    <col min="8" max="8" width="4.625" style="58" customWidth="1"/>
    <col min="9" max="9" width="4.00390625" style="58" customWidth="1"/>
    <col min="10" max="10" width="7.875" style="65" customWidth="1"/>
    <col min="11" max="11" width="6.625" style="58" customWidth="1"/>
    <col min="12" max="15" width="6.625" style="65" customWidth="1"/>
    <col min="16" max="16" width="8.125" style="65" customWidth="1"/>
    <col min="17" max="23" width="6.375" style="64" customWidth="1"/>
    <col min="24" max="24" width="6.375" style="58" customWidth="1"/>
    <col min="25" max="16384" width="9.125" style="58" customWidth="1"/>
  </cols>
  <sheetData>
    <row r="1" spans="1:24" ht="20.25" customHeight="1" thickBot="1">
      <c r="A1" s="305" t="s">
        <v>147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7"/>
    </row>
    <row r="2" spans="1:24" ht="15.75" customHeight="1">
      <c r="A2" s="364" t="s">
        <v>111</v>
      </c>
      <c r="B2" s="308" t="s">
        <v>112</v>
      </c>
      <c r="C2" s="313" t="s">
        <v>113</v>
      </c>
      <c r="D2" s="314"/>
      <c r="E2" s="314"/>
      <c r="F2" s="314"/>
      <c r="G2" s="314"/>
      <c r="H2" s="314"/>
      <c r="I2" s="315"/>
      <c r="J2" s="331" t="s">
        <v>5</v>
      </c>
      <c r="K2" s="332"/>
      <c r="L2" s="332"/>
      <c r="M2" s="332"/>
      <c r="N2" s="332"/>
      <c r="O2" s="332"/>
      <c r="P2" s="333"/>
      <c r="Q2" s="331" t="s">
        <v>7</v>
      </c>
      <c r="R2" s="332"/>
      <c r="S2" s="332"/>
      <c r="T2" s="332"/>
      <c r="U2" s="332"/>
      <c r="V2" s="332"/>
      <c r="W2" s="332"/>
      <c r="X2" s="333"/>
    </row>
    <row r="3" spans="1:24" ht="15.75" customHeight="1">
      <c r="A3" s="365"/>
      <c r="B3" s="309"/>
      <c r="C3" s="316"/>
      <c r="D3" s="317"/>
      <c r="E3" s="317"/>
      <c r="F3" s="317"/>
      <c r="G3" s="317"/>
      <c r="H3" s="317"/>
      <c r="I3" s="318"/>
      <c r="J3" s="295" t="s">
        <v>13</v>
      </c>
      <c r="K3" s="297" t="s">
        <v>14</v>
      </c>
      <c r="L3" s="302" t="s">
        <v>75</v>
      </c>
      <c r="M3" s="338" t="s">
        <v>6</v>
      </c>
      <c r="N3" s="339"/>
      <c r="O3" s="340"/>
      <c r="P3" s="348" t="s">
        <v>77</v>
      </c>
      <c r="Q3" s="337" t="s">
        <v>8</v>
      </c>
      <c r="R3" s="299"/>
      <c r="S3" s="299" t="s">
        <v>9</v>
      </c>
      <c r="T3" s="299"/>
      <c r="U3" s="299" t="s">
        <v>10</v>
      </c>
      <c r="V3" s="299"/>
      <c r="W3" s="299" t="s">
        <v>11</v>
      </c>
      <c r="X3" s="377"/>
    </row>
    <row r="4" spans="1:24" ht="15.75" customHeight="1">
      <c r="A4" s="365"/>
      <c r="B4" s="309"/>
      <c r="C4" s="327" t="s">
        <v>1</v>
      </c>
      <c r="D4" s="328"/>
      <c r="E4" s="328"/>
      <c r="F4" s="328" t="s">
        <v>2</v>
      </c>
      <c r="G4" s="328"/>
      <c r="H4" s="328"/>
      <c r="I4" s="311" t="s">
        <v>3</v>
      </c>
      <c r="J4" s="295"/>
      <c r="K4" s="297"/>
      <c r="L4" s="303"/>
      <c r="M4" s="300" t="s">
        <v>4</v>
      </c>
      <c r="N4" s="319" t="s">
        <v>12</v>
      </c>
      <c r="O4" s="300" t="s">
        <v>76</v>
      </c>
      <c r="P4" s="349"/>
      <c r="Q4" s="31">
        <v>1</v>
      </c>
      <c r="R4" s="32">
        <v>2</v>
      </c>
      <c r="S4" s="32">
        <v>3</v>
      </c>
      <c r="T4" s="32">
        <v>4</v>
      </c>
      <c r="U4" s="32">
        <v>5</v>
      </c>
      <c r="V4" s="32">
        <v>6</v>
      </c>
      <c r="W4" s="32">
        <v>7</v>
      </c>
      <c r="X4" s="33">
        <v>8</v>
      </c>
    </row>
    <row r="5" spans="1:24" ht="14.25" customHeight="1">
      <c r="A5" s="365"/>
      <c r="B5" s="309"/>
      <c r="C5" s="327"/>
      <c r="D5" s="328"/>
      <c r="E5" s="328"/>
      <c r="F5" s="328"/>
      <c r="G5" s="328"/>
      <c r="H5" s="328"/>
      <c r="I5" s="311"/>
      <c r="J5" s="295"/>
      <c r="K5" s="297"/>
      <c r="L5" s="303"/>
      <c r="M5" s="300"/>
      <c r="N5" s="319"/>
      <c r="O5" s="300"/>
      <c r="P5" s="349"/>
      <c r="Q5" s="371" t="s">
        <v>114</v>
      </c>
      <c r="R5" s="372"/>
      <c r="S5" s="372"/>
      <c r="T5" s="372"/>
      <c r="U5" s="372"/>
      <c r="V5" s="372"/>
      <c r="W5" s="372"/>
      <c r="X5" s="373"/>
    </row>
    <row r="6" spans="1:24" ht="14.25" customHeight="1">
      <c r="A6" s="365"/>
      <c r="B6" s="309"/>
      <c r="C6" s="327"/>
      <c r="D6" s="328"/>
      <c r="E6" s="328"/>
      <c r="F6" s="328"/>
      <c r="G6" s="328"/>
      <c r="H6" s="328"/>
      <c r="I6" s="311"/>
      <c r="J6" s="295"/>
      <c r="K6" s="297"/>
      <c r="L6" s="303"/>
      <c r="M6" s="300"/>
      <c r="N6" s="319"/>
      <c r="O6" s="300"/>
      <c r="P6" s="349"/>
      <c r="Q6" s="66">
        <v>18</v>
      </c>
      <c r="R6" s="67">
        <v>18</v>
      </c>
      <c r="S6" s="67">
        <v>15</v>
      </c>
      <c r="T6" s="67">
        <v>15</v>
      </c>
      <c r="U6" s="67">
        <v>15</v>
      </c>
      <c r="V6" s="67">
        <v>15</v>
      </c>
      <c r="W6" s="67">
        <v>15</v>
      </c>
      <c r="X6" s="68">
        <v>15</v>
      </c>
    </row>
    <row r="7" spans="1:24" ht="52.5" customHeight="1" thickBot="1">
      <c r="A7" s="366"/>
      <c r="B7" s="310"/>
      <c r="C7" s="329"/>
      <c r="D7" s="330"/>
      <c r="E7" s="330"/>
      <c r="F7" s="330"/>
      <c r="G7" s="330"/>
      <c r="H7" s="330"/>
      <c r="I7" s="312"/>
      <c r="J7" s="296"/>
      <c r="K7" s="298"/>
      <c r="L7" s="304"/>
      <c r="M7" s="301"/>
      <c r="N7" s="320"/>
      <c r="O7" s="301"/>
      <c r="P7" s="350"/>
      <c r="Q7" s="358" t="s">
        <v>15</v>
      </c>
      <c r="R7" s="359"/>
      <c r="S7" s="359"/>
      <c r="T7" s="359"/>
      <c r="U7" s="359"/>
      <c r="V7" s="359"/>
      <c r="W7" s="359"/>
      <c r="X7" s="360"/>
    </row>
    <row r="8" spans="1:24" ht="19.5" customHeight="1" thickBot="1">
      <c r="A8" s="34">
        <v>1</v>
      </c>
      <c r="B8" s="35">
        <v>2</v>
      </c>
      <c r="C8" s="321">
        <v>3</v>
      </c>
      <c r="D8" s="322"/>
      <c r="E8" s="323"/>
      <c r="F8" s="326">
        <v>4</v>
      </c>
      <c r="G8" s="322"/>
      <c r="H8" s="323"/>
      <c r="I8" s="37">
        <v>5</v>
      </c>
      <c r="J8" s="38">
        <v>6</v>
      </c>
      <c r="K8" s="39">
        <v>7</v>
      </c>
      <c r="L8" s="40">
        <v>8</v>
      </c>
      <c r="M8" s="40">
        <v>9</v>
      </c>
      <c r="N8" s="40">
        <v>10</v>
      </c>
      <c r="O8" s="40">
        <v>11</v>
      </c>
      <c r="P8" s="41">
        <v>12</v>
      </c>
      <c r="Q8" s="36">
        <v>13</v>
      </c>
      <c r="R8" s="39">
        <v>14</v>
      </c>
      <c r="S8" s="39">
        <v>15</v>
      </c>
      <c r="T8" s="39">
        <v>16</v>
      </c>
      <c r="U8" s="39">
        <v>17</v>
      </c>
      <c r="V8" s="39">
        <v>18</v>
      </c>
      <c r="W8" s="39">
        <v>19</v>
      </c>
      <c r="X8" s="37">
        <v>20</v>
      </c>
    </row>
    <row r="9" spans="1:24" ht="21" customHeight="1" thickBot="1">
      <c r="A9" s="361" t="s">
        <v>115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3"/>
    </row>
    <row r="10" spans="1:24" s="59" customFormat="1" ht="21" customHeight="1" thickBot="1">
      <c r="A10" s="378" t="s">
        <v>128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80"/>
    </row>
    <row r="11" spans="1:24" s="60" customFormat="1" ht="21" customHeight="1">
      <c r="A11" s="174" t="s">
        <v>151</v>
      </c>
      <c r="B11" s="175" t="s">
        <v>141</v>
      </c>
      <c r="C11" s="176"/>
      <c r="D11" s="176"/>
      <c r="E11" s="177"/>
      <c r="F11" s="178"/>
      <c r="G11" s="176">
        <v>1</v>
      </c>
      <c r="H11" s="177"/>
      <c r="I11" s="179"/>
      <c r="J11" s="171">
        <f aca="true" t="shared" si="0" ref="J11:J18">K11*30</f>
        <v>90</v>
      </c>
      <c r="K11" s="172">
        <f aca="true" t="shared" si="1" ref="K11:K18">SUM(Q11:X11)</f>
        <v>3</v>
      </c>
      <c r="L11" s="172">
        <v>6</v>
      </c>
      <c r="M11" s="180">
        <v>2</v>
      </c>
      <c r="N11" s="180">
        <v>4</v>
      </c>
      <c r="O11" s="180"/>
      <c r="P11" s="181">
        <f aca="true" t="shared" si="2" ref="P11:P18">J11-L11</f>
        <v>84</v>
      </c>
      <c r="Q11" s="171">
        <v>3</v>
      </c>
      <c r="R11" s="172"/>
      <c r="S11" s="172"/>
      <c r="T11" s="172"/>
      <c r="U11" s="172"/>
      <c r="V11" s="172"/>
      <c r="W11" s="172"/>
      <c r="X11" s="173"/>
    </row>
    <row r="12" spans="1:24" s="60" customFormat="1" ht="18.75" customHeight="1">
      <c r="A12" s="174" t="s">
        <v>152</v>
      </c>
      <c r="B12" s="182" t="s">
        <v>142</v>
      </c>
      <c r="C12" s="176"/>
      <c r="D12" s="176"/>
      <c r="E12" s="177"/>
      <c r="F12" s="178"/>
      <c r="G12" s="176">
        <v>1</v>
      </c>
      <c r="H12" s="177"/>
      <c r="I12" s="179"/>
      <c r="J12" s="171">
        <f t="shared" si="0"/>
        <v>90</v>
      </c>
      <c r="K12" s="172">
        <f t="shared" si="1"/>
        <v>3</v>
      </c>
      <c r="L12" s="172">
        <v>6</v>
      </c>
      <c r="M12" s="180">
        <v>2</v>
      </c>
      <c r="N12" s="180">
        <v>4</v>
      </c>
      <c r="O12" s="180"/>
      <c r="P12" s="181">
        <f t="shared" si="2"/>
        <v>84</v>
      </c>
      <c r="Q12" s="171">
        <v>3</v>
      </c>
      <c r="R12" s="172"/>
      <c r="S12" s="172"/>
      <c r="T12" s="172"/>
      <c r="U12" s="172"/>
      <c r="V12" s="172"/>
      <c r="W12" s="172"/>
      <c r="X12" s="173"/>
    </row>
    <row r="13" spans="1:24" s="60" customFormat="1" ht="17.25" customHeight="1">
      <c r="A13" s="174" t="s">
        <v>153</v>
      </c>
      <c r="B13" s="182" t="s">
        <v>143</v>
      </c>
      <c r="C13" s="176"/>
      <c r="D13" s="176"/>
      <c r="E13" s="177"/>
      <c r="F13" s="178"/>
      <c r="G13" s="176">
        <v>2</v>
      </c>
      <c r="H13" s="177"/>
      <c r="I13" s="179"/>
      <c r="J13" s="171">
        <f t="shared" si="0"/>
        <v>90</v>
      </c>
      <c r="K13" s="172">
        <f t="shared" si="1"/>
        <v>3</v>
      </c>
      <c r="L13" s="172">
        <v>6</v>
      </c>
      <c r="M13" s="180">
        <v>2</v>
      </c>
      <c r="N13" s="180">
        <v>4</v>
      </c>
      <c r="O13" s="180"/>
      <c r="P13" s="181">
        <f t="shared" si="2"/>
        <v>84</v>
      </c>
      <c r="Q13" s="171"/>
      <c r="R13" s="172">
        <v>3</v>
      </c>
      <c r="S13" s="172"/>
      <c r="T13" s="172"/>
      <c r="U13" s="172"/>
      <c r="V13" s="172"/>
      <c r="W13" s="172"/>
      <c r="X13" s="173"/>
    </row>
    <row r="14" spans="1:24" s="170" customFormat="1" ht="20.25" customHeight="1">
      <c r="A14" s="174" t="s">
        <v>154</v>
      </c>
      <c r="B14" s="182" t="s">
        <v>144</v>
      </c>
      <c r="C14" s="176"/>
      <c r="D14" s="176"/>
      <c r="E14" s="177"/>
      <c r="F14" s="178"/>
      <c r="G14" s="176">
        <v>3</v>
      </c>
      <c r="H14" s="177"/>
      <c r="I14" s="179"/>
      <c r="J14" s="171">
        <f t="shared" si="0"/>
        <v>90</v>
      </c>
      <c r="K14" s="172">
        <f t="shared" si="1"/>
        <v>3</v>
      </c>
      <c r="L14" s="172">
        <v>6</v>
      </c>
      <c r="M14" s="180">
        <v>2</v>
      </c>
      <c r="N14" s="180">
        <v>4</v>
      </c>
      <c r="O14" s="180"/>
      <c r="P14" s="181">
        <f t="shared" si="2"/>
        <v>84</v>
      </c>
      <c r="Q14" s="171"/>
      <c r="R14" s="172"/>
      <c r="S14" s="172">
        <v>3</v>
      </c>
      <c r="T14" s="172"/>
      <c r="U14" s="172"/>
      <c r="V14" s="172"/>
      <c r="W14" s="172"/>
      <c r="X14" s="173"/>
    </row>
    <row r="15" spans="1:24" s="170" customFormat="1" ht="20.25" customHeight="1">
      <c r="A15" s="174" t="s">
        <v>155</v>
      </c>
      <c r="B15" s="182" t="s">
        <v>145</v>
      </c>
      <c r="C15" s="176"/>
      <c r="D15" s="176"/>
      <c r="E15" s="177"/>
      <c r="F15" s="178">
        <v>2</v>
      </c>
      <c r="G15" s="176">
        <v>4</v>
      </c>
      <c r="H15" s="177"/>
      <c r="I15" s="179"/>
      <c r="J15" s="171">
        <f t="shared" si="0"/>
        <v>360</v>
      </c>
      <c r="K15" s="172">
        <f t="shared" si="1"/>
        <v>12</v>
      </c>
      <c r="L15" s="172">
        <v>28</v>
      </c>
      <c r="M15" s="180"/>
      <c r="N15" s="180">
        <v>28</v>
      </c>
      <c r="O15" s="180"/>
      <c r="P15" s="181">
        <f t="shared" si="2"/>
        <v>332</v>
      </c>
      <c r="Q15" s="171">
        <v>3</v>
      </c>
      <c r="R15" s="172">
        <v>3</v>
      </c>
      <c r="S15" s="172">
        <v>3</v>
      </c>
      <c r="T15" s="172">
        <v>3</v>
      </c>
      <c r="U15" s="172"/>
      <c r="V15" s="172"/>
      <c r="W15" s="172"/>
      <c r="X15" s="173"/>
    </row>
    <row r="16" spans="1:24" s="170" customFormat="1" ht="18" customHeight="1">
      <c r="A16" s="174" t="s">
        <v>156</v>
      </c>
      <c r="B16" s="182" t="s">
        <v>198</v>
      </c>
      <c r="C16" s="176"/>
      <c r="D16" s="176"/>
      <c r="E16" s="177"/>
      <c r="F16" s="178">
        <v>2</v>
      </c>
      <c r="G16" s="176">
        <v>4</v>
      </c>
      <c r="H16" s="177"/>
      <c r="I16" s="179"/>
      <c r="J16" s="171">
        <f t="shared" si="0"/>
        <v>240</v>
      </c>
      <c r="K16" s="172">
        <f t="shared" si="1"/>
        <v>8</v>
      </c>
      <c r="L16" s="172">
        <v>24</v>
      </c>
      <c r="M16" s="180">
        <v>6</v>
      </c>
      <c r="N16" s="180">
        <v>18</v>
      </c>
      <c r="O16" s="180"/>
      <c r="P16" s="181">
        <f t="shared" si="2"/>
        <v>216</v>
      </c>
      <c r="Q16" s="171">
        <v>2</v>
      </c>
      <c r="R16" s="172">
        <v>2</v>
      </c>
      <c r="S16" s="172">
        <v>2</v>
      </c>
      <c r="T16" s="172">
        <v>2</v>
      </c>
      <c r="U16" s="172"/>
      <c r="V16" s="172"/>
      <c r="W16" s="172"/>
      <c r="X16" s="173"/>
    </row>
    <row r="17" spans="1:24" s="170" customFormat="1" ht="21" customHeight="1">
      <c r="A17" s="174" t="s">
        <v>192</v>
      </c>
      <c r="B17" s="182" t="s">
        <v>219</v>
      </c>
      <c r="C17" s="176"/>
      <c r="D17" s="176"/>
      <c r="E17" s="177"/>
      <c r="F17" s="178"/>
      <c r="G17" s="176">
        <v>3</v>
      </c>
      <c r="H17" s="177"/>
      <c r="I17" s="179"/>
      <c r="J17" s="171">
        <f t="shared" si="0"/>
        <v>90</v>
      </c>
      <c r="K17" s="172">
        <f t="shared" si="1"/>
        <v>3</v>
      </c>
      <c r="L17" s="172">
        <v>8</v>
      </c>
      <c r="M17" s="180">
        <v>4</v>
      </c>
      <c r="N17" s="180">
        <v>4</v>
      </c>
      <c r="O17" s="180"/>
      <c r="P17" s="181">
        <f t="shared" si="2"/>
        <v>82</v>
      </c>
      <c r="Q17" s="171"/>
      <c r="R17" s="172"/>
      <c r="S17" s="172">
        <v>3</v>
      </c>
      <c r="T17" s="172"/>
      <c r="U17" s="172"/>
      <c r="V17" s="172"/>
      <c r="W17" s="172"/>
      <c r="X17" s="173"/>
    </row>
    <row r="18" spans="1:24" s="60" customFormat="1" ht="20.25" customHeight="1">
      <c r="A18" s="174" t="s">
        <v>199</v>
      </c>
      <c r="B18" s="182" t="s">
        <v>220</v>
      </c>
      <c r="C18" s="176"/>
      <c r="D18" s="176"/>
      <c r="E18" s="177"/>
      <c r="F18" s="178"/>
      <c r="G18" s="176">
        <v>4</v>
      </c>
      <c r="H18" s="177"/>
      <c r="I18" s="179"/>
      <c r="J18" s="171">
        <f t="shared" si="0"/>
        <v>90</v>
      </c>
      <c r="K18" s="172">
        <f t="shared" si="1"/>
        <v>3</v>
      </c>
      <c r="L18" s="172">
        <v>6</v>
      </c>
      <c r="M18" s="180">
        <v>2</v>
      </c>
      <c r="N18" s="180">
        <v>4</v>
      </c>
      <c r="O18" s="180"/>
      <c r="P18" s="181">
        <f t="shared" si="2"/>
        <v>84</v>
      </c>
      <c r="Q18" s="171"/>
      <c r="R18" s="172"/>
      <c r="S18" s="172"/>
      <c r="T18" s="172">
        <v>3</v>
      </c>
      <c r="U18" s="172"/>
      <c r="V18" s="172"/>
      <c r="W18" s="172"/>
      <c r="X18" s="173"/>
    </row>
    <row r="19" spans="1:24" s="61" customFormat="1" ht="18.75" customHeight="1" thickBot="1">
      <c r="A19" s="353" t="s">
        <v>116</v>
      </c>
      <c r="B19" s="354"/>
      <c r="C19" s="374"/>
      <c r="D19" s="374"/>
      <c r="E19" s="375"/>
      <c r="F19" s="376"/>
      <c r="G19" s="374"/>
      <c r="H19" s="375"/>
      <c r="I19" s="183"/>
      <c r="J19" s="184">
        <f aca="true" t="shared" si="3" ref="J19:X19">SUM(J11:J18)</f>
        <v>1140</v>
      </c>
      <c r="K19" s="185">
        <f t="shared" si="3"/>
        <v>38</v>
      </c>
      <c r="L19" s="185">
        <f t="shared" si="3"/>
        <v>90</v>
      </c>
      <c r="M19" s="185">
        <f t="shared" si="3"/>
        <v>20</v>
      </c>
      <c r="N19" s="185">
        <f t="shared" si="3"/>
        <v>70</v>
      </c>
      <c r="O19" s="185">
        <f t="shared" si="3"/>
        <v>0</v>
      </c>
      <c r="P19" s="186">
        <f t="shared" si="3"/>
        <v>1050</v>
      </c>
      <c r="Q19" s="184">
        <f t="shared" si="3"/>
        <v>11</v>
      </c>
      <c r="R19" s="185">
        <f t="shared" si="3"/>
        <v>8</v>
      </c>
      <c r="S19" s="185">
        <f t="shared" si="3"/>
        <v>11</v>
      </c>
      <c r="T19" s="185">
        <f t="shared" si="3"/>
        <v>8</v>
      </c>
      <c r="U19" s="185">
        <f t="shared" si="3"/>
        <v>0</v>
      </c>
      <c r="V19" s="185">
        <f t="shared" si="3"/>
        <v>0</v>
      </c>
      <c r="W19" s="185">
        <f t="shared" si="3"/>
        <v>0</v>
      </c>
      <c r="X19" s="187">
        <f t="shared" si="3"/>
        <v>0</v>
      </c>
    </row>
    <row r="20" spans="1:24" s="62" customFormat="1" ht="3.75" customHeight="1" thickBot="1">
      <c r="A20" s="334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6"/>
    </row>
    <row r="21" spans="1:24" s="62" customFormat="1" ht="18" customHeight="1">
      <c r="A21" s="355" t="s">
        <v>129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7"/>
    </row>
    <row r="22" spans="1:24" s="62" customFormat="1" ht="24.75" customHeight="1">
      <c r="A22" s="174" t="s">
        <v>200</v>
      </c>
      <c r="B22" s="214" t="s">
        <v>211</v>
      </c>
      <c r="C22" s="188">
        <v>1</v>
      </c>
      <c r="D22" s="188">
        <v>2</v>
      </c>
      <c r="E22" s="189">
        <v>3</v>
      </c>
      <c r="F22" s="179"/>
      <c r="G22" s="188"/>
      <c r="H22" s="189"/>
      <c r="I22" s="179">
        <v>4</v>
      </c>
      <c r="J22" s="171">
        <f aca="true" t="shared" si="4" ref="J22:J28">K22*30</f>
        <v>360</v>
      </c>
      <c r="K22" s="172">
        <f aca="true" t="shared" si="5" ref="K22:K27">SUM(Q22:X22)</f>
        <v>12</v>
      </c>
      <c r="L22" s="172">
        <v>34</v>
      </c>
      <c r="M22" s="180">
        <v>16</v>
      </c>
      <c r="N22" s="180">
        <v>18</v>
      </c>
      <c r="O22" s="180"/>
      <c r="P22" s="181">
        <f aca="true" t="shared" si="6" ref="P22:P28">J22-L22</f>
        <v>326</v>
      </c>
      <c r="Q22" s="211">
        <v>5</v>
      </c>
      <c r="R22" s="212">
        <v>4</v>
      </c>
      <c r="S22" s="212">
        <v>3</v>
      </c>
      <c r="T22" s="212"/>
      <c r="U22" s="212"/>
      <c r="V22" s="212"/>
      <c r="W22" s="212"/>
      <c r="X22" s="213"/>
    </row>
    <row r="23" spans="1:24" s="62" customFormat="1" ht="39" customHeight="1">
      <c r="A23" s="174" t="s">
        <v>157</v>
      </c>
      <c r="B23" s="215" t="s">
        <v>212</v>
      </c>
      <c r="C23" s="188">
        <v>2</v>
      </c>
      <c r="D23" s="188">
        <v>3</v>
      </c>
      <c r="E23" s="189"/>
      <c r="F23" s="179">
        <v>1</v>
      </c>
      <c r="G23" s="188"/>
      <c r="H23" s="189"/>
      <c r="I23" s="179">
        <v>5</v>
      </c>
      <c r="J23" s="171">
        <f t="shared" si="4"/>
        <v>360</v>
      </c>
      <c r="K23" s="172">
        <f t="shared" si="5"/>
        <v>12</v>
      </c>
      <c r="L23" s="172">
        <v>34</v>
      </c>
      <c r="M23" s="180">
        <v>14</v>
      </c>
      <c r="N23" s="180">
        <v>20</v>
      </c>
      <c r="O23" s="180"/>
      <c r="P23" s="181">
        <f t="shared" si="6"/>
        <v>326</v>
      </c>
      <c r="Q23" s="211">
        <v>2</v>
      </c>
      <c r="R23" s="212">
        <v>5</v>
      </c>
      <c r="S23" s="212">
        <v>5</v>
      </c>
      <c r="T23" s="212"/>
      <c r="U23" s="212"/>
      <c r="V23" s="212"/>
      <c r="W23" s="212"/>
      <c r="X23" s="213"/>
    </row>
    <row r="24" spans="1:24" s="62" customFormat="1" ht="24.75" customHeight="1">
      <c r="A24" s="174" t="s">
        <v>158</v>
      </c>
      <c r="B24" s="215" t="s">
        <v>215</v>
      </c>
      <c r="C24" s="188"/>
      <c r="D24" s="188"/>
      <c r="E24" s="189"/>
      <c r="F24" s="179"/>
      <c r="G24" s="188">
        <v>5</v>
      </c>
      <c r="H24" s="189"/>
      <c r="I24" s="179"/>
      <c r="J24" s="171">
        <f t="shared" si="4"/>
        <v>90</v>
      </c>
      <c r="K24" s="172">
        <f t="shared" si="5"/>
        <v>3</v>
      </c>
      <c r="L24" s="172">
        <v>12</v>
      </c>
      <c r="M24" s="180">
        <v>6</v>
      </c>
      <c r="N24" s="180">
        <v>6</v>
      </c>
      <c r="O24" s="180"/>
      <c r="P24" s="181">
        <f t="shared" si="6"/>
        <v>78</v>
      </c>
      <c r="Q24" s="211"/>
      <c r="R24" s="212"/>
      <c r="S24" s="212"/>
      <c r="T24" s="212"/>
      <c r="U24" s="212">
        <v>3</v>
      </c>
      <c r="V24" s="212"/>
      <c r="W24" s="212"/>
      <c r="X24" s="213"/>
    </row>
    <row r="25" spans="1:24" s="62" customFormat="1" ht="24.75" customHeight="1">
      <c r="A25" s="174" t="s">
        <v>159</v>
      </c>
      <c r="B25" s="215" t="s">
        <v>146</v>
      </c>
      <c r="C25" s="188"/>
      <c r="D25" s="188"/>
      <c r="E25" s="189"/>
      <c r="F25" s="179"/>
      <c r="G25" s="188">
        <v>6</v>
      </c>
      <c r="H25" s="189"/>
      <c r="I25" s="179"/>
      <c r="J25" s="171">
        <f t="shared" si="4"/>
        <v>90</v>
      </c>
      <c r="K25" s="172">
        <f t="shared" si="5"/>
        <v>3</v>
      </c>
      <c r="L25" s="172">
        <v>6</v>
      </c>
      <c r="M25" s="180">
        <v>2</v>
      </c>
      <c r="N25" s="180">
        <v>4</v>
      </c>
      <c r="O25" s="180"/>
      <c r="P25" s="181">
        <f t="shared" si="6"/>
        <v>84</v>
      </c>
      <c r="Q25" s="211"/>
      <c r="R25" s="212"/>
      <c r="S25" s="212"/>
      <c r="T25" s="212"/>
      <c r="U25" s="212"/>
      <c r="V25" s="212">
        <v>3</v>
      </c>
      <c r="W25" s="212"/>
      <c r="X25" s="213"/>
    </row>
    <row r="26" spans="1:24" s="62" customFormat="1" ht="24.75" customHeight="1">
      <c r="A26" s="174" t="s">
        <v>193</v>
      </c>
      <c r="B26" s="215" t="s">
        <v>237</v>
      </c>
      <c r="C26" s="188"/>
      <c r="D26" s="188"/>
      <c r="E26" s="189"/>
      <c r="F26" s="179"/>
      <c r="G26" s="188">
        <v>6</v>
      </c>
      <c r="H26" s="189"/>
      <c r="I26" s="179"/>
      <c r="J26" s="171">
        <f t="shared" si="4"/>
        <v>90</v>
      </c>
      <c r="K26" s="172">
        <f t="shared" si="5"/>
        <v>3</v>
      </c>
      <c r="L26" s="172">
        <v>12</v>
      </c>
      <c r="M26" s="180">
        <v>6</v>
      </c>
      <c r="N26" s="180">
        <v>6</v>
      </c>
      <c r="O26" s="180"/>
      <c r="P26" s="181">
        <f t="shared" si="6"/>
        <v>78</v>
      </c>
      <c r="Q26" s="211"/>
      <c r="R26" s="212"/>
      <c r="S26" s="212"/>
      <c r="T26" s="212"/>
      <c r="U26" s="212"/>
      <c r="V26" s="212">
        <v>3</v>
      </c>
      <c r="W26" s="212"/>
      <c r="X26" s="213"/>
    </row>
    <row r="27" spans="1:24" s="62" customFormat="1" ht="24.75" customHeight="1">
      <c r="A27" s="174" t="s">
        <v>160</v>
      </c>
      <c r="B27" s="190" t="s">
        <v>221</v>
      </c>
      <c r="C27" s="191"/>
      <c r="D27" s="191"/>
      <c r="E27" s="192"/>
      <c r="F27" s="193"/>
      <c r="G27" s="191">
        <v>4</v>
      </c>
      <c r="H27" s="192"/>
      <c r="I27" s="179"/>
      <c r="J27" s="171">
        <f t="shared" si="4"/>
        <v>150</v>
      </c>
      <c r="K27" s="172">
        <f t="shared" si="5"/>
        <v>5</v>
      </c>
      <c r="L27" s="172">
        <v>14</v>
      </c>
      <c r="M27" s="194">
        <v>6</v>
      </c>
      <c r="N27" s="194">
        <v>8</v>
      </c>
      <c r="O27" s="194"/>
      <c r="P27" s="181">
        <f t="shared" si="6"/>
        <v>136</v>
      </c>
      <c r="Q27" s="195"/>
      <c r="R27" s="196"/>
      <c r="S27" s="196"/>
      <c r="T27" s="196">
        <v>5</v>
      </c>
      <c r="U27" s="196"/>
      <c r="V27" s="196"/>
      <c r="W27" s="196"/>
      <c r="X27" s="197"/>
    </row>
    <row r="28" spans="1:24" s="62" customFormat="1" ht="24.75" customHeight="1">
      <c r="A28" s="174" t="s">
        <v>161</v>
      </c>
      <c r="B28" s="190" t="s">
        <v>245</v>
      </c>
      <c r="C28" s="191"/>
      <c r="D28" s="191"/>
      <c r="E28" s="192"/>
      <c r="F28" s="193"/>
      <c r="G28" s="191">
        <v>6</v>
      </c>
      <c r="H28" s="192"/>
      <c r="I28" s="179"/>
      <c r="J28" s="171">
        <f t="shared" si="4"/>
        <v>90</v>
      </c>
      <c r="K28" s="172">
        <f>SUM(Q28:X28)</f>
        <v>3</v>
      </c>
      <c r="L28" s="172">
        <v>18</v>
      </c>
      <c r="M28" s="194">
        <v>8</v>
      </c>
      <c r="N28" s="194">
        <v>10</v>
      </c>
      <c r="O28" s="194"/>
      <c r="P28" s="181">
        <f t="shared" si="6"/>
        <v>72</v>
      </c>
      <c r="Q28" s="195"/>
      <c r="R28" s="196"/>
      <c r="S28" s="196"/>
      <c r="T28" s="196"/>
      <c r="U28" s="196"/>
      <c r="V28" s="196">
        <v>3</v>
      </c>
      <c r="W28" s="196"/>
      <c r="X28" s="197"/>
    </row>
    <row r="29" spans="1:24" s="62" customFormat="1" ht="24.75" customHeight="1">
      <c r="A29" s="174" t="s">
        <v>162</v>
      </c>
      <c r="B29" s="190" t="s">
        <v>213</v>
      </c>
      <c r="C29" s="191"/>
      <c r="D29" s="191">
        <v>1</v>
      </c>
      <c r="E29" s="192"/>
      <c r="F29" s="193"/>
      <c r="G29" s="191"/>
      <c r="H29" s="192"/>
      <c r="I29" s="179"/>
      <c r="J29" s="171">
        <f aca="true" t="shared" si="7" ref="J29:J42">K29*30</f>
        <v>90</v>
      </c>
      <c r="K29" s="172">
        <f>SUM(Q29:X29)</f>
        <v>3</v>
      </c>
      <c r="L29" s="172">
        <v>10</v>
      </c>
      <c r="M29" s="194">
        <v>4</v>
      </c>
      <c r="N29" s="194">
        <v>6</v>
      </c>
      <c r="O29" s="194"/>
      <c r="P29" s="181">
        <f aca="true" t="shared" si="8" ref="P29:P42">J29-L29</f>
        <v>80</v>
      </c>
      <c r="Q29" s="195">
        <v>3</v>
      </c>
      <c r="R29" s="196"/>
      <c r="S29" s="196"/>
      <c r="T29" s="196"/>
      <c r="U29" s="196"/>
      <c r="V29" s="196"/>
      <c r="W29" s="196"/>
      <c r="X29" s="197"/>
    </row>
    <row r="30" spans="1:24" s="62" customFormat="1" ht="24.75" customHeight="1">
      <c r="A30" s="174" t="s">
        <v>163</v>
      </c>
      <c r="B30" s="190" t="s">
        <v>214</v>
      </c>
      <c r="C30" s="191"/>
      <c r="D30" s="191"/>
      <c r="E30" s="192"/>
      <c r="F30" s="193"/>
      <c r="G30" s="191">
        <v>1</v>
      </c>
      <c r="H30" s="192"/>
      <c r="I30" s="179"/>
      <c r="J30" s="171">
        <f t="shared" si="7"/>
        <v>120</v>
      </c>
      <c r="K30" s="172">
        <v>4</v>
      </c>
      <c r="L30" s="172">
        <v>16</v>
      </c>
      <c r="M30" s="194">
        <v>6</v>
      </c>
      <c r="N30" s="194">
        <v>10</v>
      </c>
      <c r="O30" s="194"/>
      <c r="P30" s="181">
        <f t="shared" si="8"/>
        <v>104</v>
      </c>
      <c r="Q30" s="195">
        <v>4</v>
      </c>
      <c r="R30" s="196"/>
      <c r="S30" s="196"/>
      <c r="T30" s="196"/>
      <c r="U30" s="196"/>
      <c r="V30" s="196"/>
      <c r="W30" s="196"/>
      <c r="X30" s="197"/>
    </row>
    <row r="31" spans="1:24" s="62" customFormat="1" ht="39" customHeight="1">
      <c r="A31" s="174" t="s">
        <v>164</v>
      </c>
      <c r="B31" s="190" t="s">
        <v>236</v>
      </c>
      <c r="C31" s="191">
        <v>5</v>
      </c>
      <c r="D31" s="191">
        <v>6</v>
      </c>
      <c r="E31" s="192"/>
      <c r="F31" s="193"/>
      <c r="G31" s="191"/>
      <c r="H31" s="192"/>
      <c r="I31" s="179">
        <v>7</v>
      </c>
      <c r="J31" s="171">
        <f t="shared" si="7"/>
        <v>270</v>
      </c>
      <c r="K31" s="172">
        <f aca="true" t="shared" si="9" ref="K31:K36">SUM(Q31:X31)</f>
        <v>9</v>
      </c>
      <c r="L31" s="172">
        <v>22</v>
      </c>
      <c r="M31" s="194">
        <v>10</v>
      </c>
      <c r="N31" s="194">
        <v>12</v>
      </c>
      <c r="O31" s="194"/>
      <c r="P31" s="181">
        <f t="shared" si="8"/>
        <v>248</v>
      </c>
      <c r="Q31" s="195"/>
      <c r="R31" s="196"/>
      <c r="S31" s="196"/>
      <c r="T31" s="196"/>
      <c r="U31" s="196">
        <v>4</v>
      </c>
      <c r="V31" s="196">
        <v>5</v>
      </c>
      <c r="W31" s="196"/>
      <c r="X31" s="197"/>
    </row>
    <row r="32" spans="1:24" s="62" customFormat="1" ht="37.5" customHeight="1">
      <c r="A32" s="174" t="s">
        <v>165</v>
      </c>
      <c r="B32" s="190" t="s">
        <v>222</v>
      </c>
      <c r="C32" s="191"/>
      <c r="D32" s="191">
        <v>8</v>
      </c>
      <c r="E32" s="192"/>
      <c r="F32" s="193"/>
      <c r="G32" s="191"/>
      <c r="H32" s="192"/>
      <c r="I32" s="179"/>
      <c r="J32" s="171">
        <f t="shared" si="7"/>
        <v>180</v>
      </c>
      <c r="K32" s="172">
        <f t="shared" si="9"/>
        <v>6</v>
      </c>
      <c r="L32" s="172">
        <v>22</v>
      </c>
      <c r="M32" s="194">
        <v>10</v>
      </c>
      <c r="N32" s="194">
        <v>12</v>
      </c>
      <c r="O32" s="194"/>
      <c r="P32" s="181">
        <f t="shared" si="8"/>
        <v>158</v>
      </c>
      <c r="Q32" s="195"/>
      <c r="R32" s="196"/>
      <c r="S32" s="196"/>
      <c r="T32" s="196"/>
      <c r="U32" s="196"/>
      <c r="V32" s="196"/>
      <c r="W32" s="196">
        <v>3</v>
      </c>
      <c r="X32" s="197">
        <v>3</v>
      </c>
    </row>
    <row r="33" spans="1:24" s="62" customFormat="1" ht="36.75" customHeight="1">
      <c r="A33" s="174" t="s">
        <v>166</v>
      </c>
      <c r="B33" s="190" t="s">
        <v>227</v>
      </c>
      <c r="C33" s="191"/>
      <c r="D33" s="191">
        <v>5</v>
      </c>
      <c r="E33" s="192"/>
      <c r="F33" s="193"/>
      <c r="G33" s="191"/>
      <c r="H33" s="192"/>
      <c r="I33" s="179">
        <v>7</v>
      </c>
      <c r="J33" s="171">
        <f>K33*30</f>
        <v>270</v>
      </c>
      <c r="K33" s="172">
        <f t="shared" si="9"/>
        <v>9</v>
      </c>
      <c r="L33" s="172">
        <v>36</v>
      </c>
      <c r="M33" s="194">
        <v>16</v>
      </c>
      <c r="N33" s="194">
        <v>20</v>
      </c>
      <c r="O33" s="194"/>
      <c r="P33" s="181">
        <f t="shared" si="8"/>
        <v>234</v>
      </c>
      <c r="Q33" s="195"/>
      <c r="R33" s="196"/>
      <c r="S33" s="196">
        <v>2</v>
      </c>
      <c r="T33" s="196">
        <v>3</v>
      </c>
      <c r="U33" s="196">
        <v>4</v>
      </c>
      <c r="V33" s="196"/>
      <c r="W33" s="196"/>
      <c r="X33" s="197"/>
    </row>
    <row r="34" spans="1:24" s="62" customFormat="1" ht="39" customHeight="1">
      <c r="A34" s="174" t="s">
        <v>243</v>
      </c>
      <c r="B34" s="190" t="s">
        <v>228</v>
      </c>
      <c r="C34" s="191"/>
      <c r="D34" s="191"/>
      <c r="E34" s="192"/>
      <c r="F34" s="193"/>
      <c r="G34" s="191">
        <v>5</v>
      </c>
      <c r="H34" s="192"/>
      <c r="I34" s="179"/>
      <c r="J34" s="171">
        <f>K34*30</f>
        <v>90</v>
      </c>
      <c r="K34" s="172">
        <f t="shared" si="9"/>
        <v>3</v>
      </c>
      <c r="L34" s="172">
        <v>14</v>
      </c>
      <c r="M34" s="194">
        <v>6</v>
      </c>
      <c r="N34" s="194">
        <v>8</v>
      </c>
      <c r="O34" s="194"/>
      <c r="P34" s="181">
        <f t="shared" si="8"/>
        <v>76</v>
      </c>
      <c r="Q34" s="195"/>
      <c r="R34" s="196"/>
      <c r="S34" s="196"/>
      <c r="T34" s="196"/>
      <c r="U34" s="196">
        <v>3</v>
      </c>
      <c r="V34" s="196"/>
      <c r="W34" s="196"/>
      <c r="X34" s="197"/>
    </row>
    <row r="35" spans="1:24" s="62" customFormat="1" ht="41.25" customHeight="1">
      <c r="A35" s="174" t="s">
        <v>208</v>
      </c>
      <c r="B35" s="190" t="s">
        <v>229</v>
      </c>
      <c r="C35" s="191"/>
      <c r="D35" s="191">
        <v>7</v>
      </c>
      <c r="E35" s="192"/>
      <c r="F35" s="193"/>
      <c r="G35" s="191"/>
      <c r="H35" s="192"/>
      <c r="I35" s="179"/>
      <c r="J35" s="171">
        <f>K35*30</f>
        <v>90</v>
      </c>
      <c r="K35" s="172">
        <f t="shared" si="9"/>
        <v>3</v>
      </c>
      <c r="L35" s="172">
        <v>16</v>
      </c>
      <c r="M35" s="194">
        <v>8</v>
      </c>
      <c r="N35" s="194">
        <v>8</v>
      </c>
      <c r="O35" s="194"/>
      <c r="P35" s="181">
        <f t="shared" si="8"/>
        <v>74</v>
      </c>
      <c r="Q35" s="195"/>
      <c r="R35" s="196"/>
      <c r="S35" s="196"/>
      <c r="T35" s="196"/>
      <c r="U35" s="196"/>
      <c r="V35" s="196"/>
      <c r="W35" s="196">
        <v>3</v>
      </c>
      <c r="X35" s="197"/>
    </row>
    <row r="36" spans="1:24" s="62" customFormat="1" ht="39.75" customHeight="1">
      <c r="A36" s="174" t="s">
        <v>167</v>
      </c>
      <c r="B36" s="190" t="s">
        <v>230</v>
      </c>
      <c r="C36" s="191"/>
      <c r="D36" s="191">
        <v>6</v>
      </c>
      <c r="E36" s="192"/>
      <c r="F36" s="193"/>
      <c r="G36" s="191"/>
      <c r="H36" s="192"/>
      <c r="I36" s="179"/>
      <c r="J36" s="171">
        <f>K36*30</f>
        <v>90</v>
      </c>
      <c r="K36" s="172">
        <f t="shared" si="9"/>
        <v>3</v>
      </c>
      <c r="L36" s="172">
        <v>16</v>
      </c>
      <c r="M36" s="194">
        <v>8</v>
      </c>
      <c r="N36" s="194">
        <v>8</v>
      </c>
      <c r="O36" s="194"/>
      <c r="P36" s="181">
        <f t="shared" si="8"/>
        <v>74</v>
      </c>
      <c r="Q36" s="195"/>
      <c r="R36" s="196"/>
      <c r="S36" s="196"/>
      <c r="T36" s="196"/>
      <c r="U36" s="196"/>
      <c r="V36" s="196">
        <v>3</v>
      </c>
      <c r="W36" s="196"/>
      <c r="X36" s="197"/>
    </row>
    <row r="37" spans="1:24" s="62" customFormat="1" ht="42.75" customHeight="1">
      <c r="A37" s="174" t="s">
        <v>201</v>
      </c>
      <c r="B37" s="190" t="s">
        <v>231</v>
      </c>
      <c r="C37" s="191"/>
      <c r="D37" s="191"/>
      <c r="E37" s="192"/>
      <c r="F37" s="193"/>
      <c r="G37" s="191">
        <v>8</v>
      </c>
      <c r="H37" s="192"/>
      <c r="I37" s="179"/>
      <c r="J37" s="171">
        <f t="shared" si="7"/>
        <v>90</v>
      </c>
      <c r="K37" s="172">
        <v>3</v>
      </c>
      <c r="L37" s="172">
        <v>16</v>
      </c>
      <c r="M37" s="194">
        <v>8</v>
      </c>
      <c r="N37" s="194">
        <v>8</v>
      </c>
      <c r="O37" s="194"/>
      <c r="P37" s="181">
        <f t="shared" si="8"/>
        <v>74</v>
      </c>
      <c r="Q37" s="195"/>
      <c r="R37" s="196"/>
      <c r="S37" s="196"/>
      <c r="T37" s="196"/>
      <c r="U37" s="196"/>
      <c r="V37" s="196"/>
      <c r="W37" s="196"/>
      <c r="X37" s="197">
        <v>3</v>
      </c>
    </row>
    <row r="38" spans="1:24" s="62" customFormat="1" ht="41.25" customHeight="1">
      <c r="A38" s="174" t="s">
        <v>202</v>
      </c>
      <c r="B38" s="190" t="s">
        <v>233</v>
      </c>
      <c r="C38" s="191"/>
      <c r="D38" s="191">
        <v>8</v>
      </c>
      <c r="E38" s="192"/>
      <c r="F38" s="193"/>
      <c r="G38" s="191"/>
      <c r="H38" s="192"/>
      <c r="I38" s="179">
        <v>7</v>
      </c>
      <c r="J38" s="171">
        <f t="shared" si="7"/>
        <v>120</v>
      </c>
      <c r="K38" s="172">
        <v>4</v>
      </c>
      <c r="L38" s="172">
        <v>24</v>
      </c>
      <c r="M38" s="194">
        <v>10</v>
      </c>
      <c r="N38" s="194">
        <v>14</v>
      </c>
      <c r="O38" s="194"/>
      <c r="P38" s="181">
        <f t="shared" si="8"/>
        <v>96</v>
      </c>
      <c r="Q38" s="195"/>
      <c r="R38" s="196"/>
      <c r="S38" s="196"/>
      <c r="T38" s="196"/>
      <c r="U38" s="196"/>
      <c r="V38" s="196"/>
      <c r="W38" s="196"/>
      <c r="X38" s="197">
        <v>4</v>
      </c>
    </row>
    <row r="39" spans="1:24" s="62" customFormat="1" ht="39" customHeight="1">
      <c r="A39" s="174" t="s">
        <v>168</v>
      </c>
      <c r="B39" s="190" t="s">
        <v>232</v>
      </c>
      <c r="C39" s="191"/>
      <c r="D39" s="191">
        <v>5</v>
      </c>
      <c r="E39" s="192"/>
      <c r="F39" s="193"/>
      <c r="G39" s="191"/>
      <c r="H39" s="192"/>
      <c r="I39" s="179">
        <v>7</v>
      </c>
      <c r="J39" s="171">
        <f t="shared" si="7"/>
        <v>90</v>
      </c>
      <c r="K39" s="172">
        <v>3</v>
      </c>
      <c r="L39" s="172">
        <v>12</v>
      </c>
      <c r="M39" s="194">
        <v>6</v>
      </c>
      <c r="N39" s="194">
        <v>6</v>
      </c>
      <c r="O39" s="194"/>
      <c r="P39" s="181">
        <f t="shared" si="8"/>
        <v>78</v>
      </c>
      <c r="Q39" s="195"/>
      <c r="R39" s="196"/>
      <c r="S39" s="196"/>
      <c r="T39" s="196"/>
      <c r="U39" s="196">
        <v>3</v>
      </c>
      <c r="V39" s="196" t="s">
        <v>223</v>
      </c>
      <c r="W39" s="196"/>
      <c r="X39" s="197"/>
    </row>
    <row r="40" spans="1:24" s="62" customFormat="1" ht="38.25" customHeight="1">
      <c r="A40" s="174" t="s">
        <v>209</v>
      </c>
      <c r="B40" s="190" t="s">
        <v>234</v>
      </c>
      <c r="C40" s="191"/>
      <c r="D40" s="191">
        <v>7</v>
      </c>
      <c r="E40" s="192"/>
      <c r="F40" s="193"/>
      <c r="G40" s="191"/>
      <c r="H40" s="192"/>
      <c r="I40" s="179">
        <v>7</v>
      </c>
      <c r="J40" s="171">
        <f t="shared" si="7"/>
        <v>180</v>
      </c>
      <c r="K40" s="172">
        <f>SUM(Q40:X40)</f>
        <v>6</v>
      </c>
      <c r="L40" s="172">
        <v>20</v>
      </c>
      <c r="M40" s="194">
        <v>8</v>
      </c>
      <c r="N40" s="194">
        <v>12</v>
      </c>
      <c r="O40" s="194"/>
      <c r="P40" s="181">
        <f t="shared" si="8"/>
        <v>160</v>
      </c>
      <c r="Q40" s="195"/>
      <c r="R40" s="196"/>
      <c r="S40" s="196"/>
      <c r="T40" s="196"/>
      <c r="U40" s="196"/>
      <c r="V40" s="196"/>
      <c r="W40" s="196">
        <v>6</v>
      </c>
      <c r="X40" s="197"/>
    </row>
    <row r="41" spans="1:24" s="62" customFormat="1" ht="39" customHeight="1">
      <c r="A41" s="174" t="s">
        <v>216</v>
      </c>
      <c r="B41" s="190" t="s">
        <v>235</v>
      </c>
      <c r="C41" s="191"/>
      <c r="D41" s="191"/>
      <c r="E41" s="192"/>
      <c r="F41" s="193"/>
      <c r="G41" s="191">
        <v>7</v>
      </c>
      <c r="H41" s="192"/>
      <c r="I41" s="179"/>
      <c r="J41" s="171">
        <f>K41*30</f>
        <v>90</v>
      </c>
      <c r="K41" s="172">
        <f>SUM(Q41:X41)</f>
        <v>3</v>
      </c>
      <c r="L41" s="172">
        <v>12</v>
      </c>
      <c r="M41" s="194">
        <v>6</v>
      </c>
      <c r="N41" s="194">
        <v>6</v>
      </c>
      <c r="O41" s="194"/>
      <c r="P41" s="181">
        <f>J41-L41</f>
        <v>78</v>
      </c>
      <c r="Q41" s="195"/>
      <c r="R41" s="196"/>
      <c r="S41" s="196"/>
      <c r="T41" s="196"/>
      <c r="U41" s="196"/>
      <c r="V41" s="196"/>
      <c r="W41" s="196">
        <v>3</v>
      </c>
      <c r="X41" s="197"/>
    </row>
    <row r="42" spans="1:24" s="62" customFormat="1" ht="39" customHeight="1">
      <c r="A42" s="174" t="s">
        <v>217</v>
      </c>
      <c r="B42" s="190" t="s">
        <v>246</v>
      </c>
      <c r="C42" s="191"/>
      <c r="D42" s="191"/>
      <c r="E42" s="192"/>
      <c r="F42" s="193"/>
      <c r="G42" s="191">
        <v>5</v>
      </c>
      <c r="H42" s="192"/>
      <c r="I42" s="179"/>
      <c r="J42" s="171">
        <f t="shared" si="7"/>
        <v>90</v>
      </c>
      <c r="K42" s="172">
        <f>SUM(Q42:X42)</f>
        <v>3</v>
      </c>
      <c r="L42" s="172">
        <v>12</v>
      </c>
      <c r="M42" s="194">
        <v>6</v>
      </c>
      <c r="N42" s="194">
        <v>6</v>
      </c>
      <c r="O42" s="194"/>
      <c r="P42" s="181">
        <f t="shared" si="8"/>
        <v>78</v>
      </c>
      <c r="Q42" s="195"/>
      <c r="R42" s="196"/>
      <c r="S42" s="196"/>
      <c r="T42" s="196"/>
      <c r="U42" s="196">
        <v>3</v>
      </c>
      <c r="V42" s="196"/>
      <c r="W42" s="196"/>
      <c r="X42" s="197"/>
    </row>
    <row r="43" spans="1:24" s="61" customFormat="1" ht="24" customHeight="1" thickBot="1">
      <c r="A43" s="351" t="s">
        <v>117</v>
      </c>
      <c r="B43" s="352"/>
      <c r="C43" s="341"/>
      <c r="D43" s="341"/>
      <c r="E43" s="342"/>
      <c r="F43" s="367"/>
      <c r="G43" s="341"/>
      <c r="H43" s="342"/>
      <c r="I43" s="156"/>
      <c r="J43" s="104">
        <f aca="true" t="shared" si="10" ref="J43:X43">SUM(J22:J42)</f>
        <v>3090</v>
      </c>
      <c r="K43" s="105">
        <f t="shared" si="10"/>
        <v>103</v>
      </c>
      <c r="L43" s="105">
        <f t="shared" si="10"/>
        <v>378</v>
      </c>
      <c r="M43" s="105">
        <f t="shared" si="10"/>
        <v>170</v>
      </c>
      <c r="N43" s="105">
        <f t="shared" si="10"/>
        <v>208</v>
      </c>
      <c r="O43" s="105">
        <f t="shared" si="10"/>
        <v>0</v>
      </c>
      <c r="P43" s="106">
        <f t="shared" si="10"/>
        <v>2712</v>
      </c>
      <c r="Q43" s="104">
        <f t="shared" si="10"/>
        <v>14</v>
      </c>
      <c r="R43" s="105">
        <f t="shared" si="10"/>
        <v>9</v>
      </c>
      <c r="S43" s="105">
        <f t="shared" si="10"/>
        <v>10</v>
      </c>
      <c r="T43" s="105">
        <f t="shared" si="10"/>
        <v>8</v>
      </c>
      <c r="U43" s="105">
        <f t="shared" si="10"/>
        <v>20</v>
      </c>
      <c r="V43" s="105">
        <f t="shared" si="10"/>
        <v>17</v>
      </c>
      <c r="W43" s="105">
        <f t="shared" si="10"/>
        <v>15</v>
      </c>
      <c r="X43" s="107">
        <f t="shared" si="10"/>
        <v>10</v>
      </c>
    </row>
    <row r="44" spans="1:24" s="62" customFormat="1" ht="4.5" customHeight="1" thickBot="1">
      <c r="A44" s="368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70"/>
    </row>
    <row r="45" spans="1:24" s="62" customFormat="1" ht="19.5" customHeight="1">
      <c r="A45" s="324" t="s">
        <v>120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</row>
    <row r="46" spans="1:24" s="62" customFormat="1" ht="21" customHeight="1">
      <c r="A46" s="209" t="s">
        <v>218</v>
      </c>
      <c r="B46" s="82" t="s">
        <v>181</v>
      </c>
      <c r="C46" s="80"/>
      <c r="D46" s="80"/>
      <c r="E46" s="81"/>
      <c r="F46" s="77"/>
      <c r="G46" s="80"/>
      <c r="H46" s="81"/>
      <c r="I46" s="85">
        <v>4</v>
      </c>
      <c r="J46" s="29">
        <f>K46*30</f>
        <v>30</v>
      </c>
      <c r="K46" s="27">
        <f>SUM(Q46:X46)</f>
        <v>1</v>
      </c>
      <c r="L46" s="27">
        <v>0</v>
      </c>
      <c r="M46" s="86"/>
      <c r="N46" s="86"/>
      <c r="O46" s="86"/>
      <c r="P46" s="28">
        <f>J46-L46</f>
        <v>30</v>
      </c>
      <c r="Q46" s="87"/>
      <c r="R46" s="88"/>
      <c r="S46" s="88"/>
      <c r="T46" s="88">
        <v>1</v>
      </c>
      <c r="U46" s="88"/>
      <c r="V46" s="88"/>
      <c r="W46" s="88"/>
      <c r="X46" s="30"/>
    </row>
    <row r="47" spans="1:24" s="62" customFormat="1" ht="21" customHeight="1">
      <c r="A47" s="209" t="s">
        <v>224</v>
      </c>
      <c r="B47" s="82" t="s">
        <v>180</v>
      </c>
      <c r="C47" s="80"/>
      <c r="D47" s="80"/>
      <c r="E47" s="81"/>
      <c r="F47" s="77"/>
      <c r="G47" s="80"/>
      <c r="H47" s="81"/>
      <c r="I47" s="85">
        <v>5</v>
      </c>
      <c r="J47" s="29">
        <f>K47*30</f>
        <v>30</v>
      </c>
      <c r="K47" s="27">
        <f>SUM(Q47:X47)</f>
        <v>1</v>
      </c>
      <c r="L47" s="27">
        <v>0</v>
      </c>
      <c r="M47" s="86"/>
      <c r="N47" s="86"/>
      <c r="O47" s="86"/>
      <c r="P47" s="28">
        <f>J47-L47</f>
        <v>30</v>
      </c>
      <c r="Q47" s="87"/>
      <c r="R47" s="88"/>
      <c r="S47" s="88"/>
      <c r="T47" s="88"/>
      <c r="U47" s="88">
        <v>1</v>
      </c>
      <c r="V47" s="88"/>
      <c r="W47" s="88"/>
      <c r="X47" s="30"/>
    </row>
    <row r="48" spans="1:24" s="62" customFormat="1" ht="24.75" customHeight="1">
      <c r="A48" s="209" t="s">
        <v>225</v>
      </c>
      <c r="B48" s="82" t="s">
        <v>182</v>
      </c>
      <c r="C48" s="80"/>
      <c r="D48" s="80"/>
      <c r="E48" s="81"/>
      <c r="F48" s="77"/>
      <c r="G48" s="80"/>
      <c r="H48" s="81"/>
      <c r="I48" s="85">
        <v>7</v>
      </c>
      <c r="J48" s="29">
        <f>K48*30</f>
        <v>30</v>
      </c>
      <c r="K48" s="27">
        <f>SUM(Q48:X48)</f>
        <v>1</v>
      </c>
      <c r="L48" s="27">
        <v>0</v>
      </c>
      <c r="M48" s="86"/>
      <c r="N48" s="86"/>
      <c r="O48" s="86"/>
      <c r="P48" s="28">
        <f>J48-L48</f>
        <v>30</v>
      </c>
      <c r="Q48" s="87"/>
      <c r="R48" s="88"/>
      <c r="S48" s="88"/>
      <c r="T48" s="88"/>
      <c r="U48" s="88"/>
      <c r="V48" s="88"/>
      <c r="W48" s="88">
        <v>1</v>
      </c>
      <c r="X48" s="30"/>
    </row>
    <row r="49" spans="1:24" s="63" customFormat="1" ht="19.5" customHeight="1" thickBot="1">
      <c r="A49" s="351" t="s">
        <v>118</v>
      </c>
      <c r="B49" s="352"/>
      <c r="C49" s="344"/>
      <c r="D49" s="344"/>
      <c r="E49" s="345"/>
      <c r="F49" s="343"/>
      <c r="G49" s="344"/>
      <c r="H49" s="345"/>
      <c r="I49" s="103"/>
      <c r="J49" s="104">
        <f aca="true" t="shared" si="11" ref="J49:X49">SUM(J46:J48)</f>
        <v>90</v>
      </c>
      <c r="K49" s="105">
        <f t="shared" si="11"/>
        <v>3</v>
      </c>
      <c r="L49" s="105">
        <f t="shared" si="11"/>
        <v>0</v>
      </c>
      <c r="M49" s="105">
        <f t="shared" si="11"/>
        <v>0</v>
      </c>
      <c r="N49" s="105">
        <f t="shared" si="11"/>
        <v>0</v>
      </c>
      <c r="O49" s="105">
        <f t="shared" si="11"/>
        <v>0</v>
      </c>
      <c r="P49" s="107">
        <f t="shared" si="11"/>
        <v>90</v>
      </c>
      <c r="Q49" s="104">
        <f t="shared" si="11"/>
        <v>0</v>
      </c>
      <c r="R49" s="105">
        <f t="shared" si="11"/>
        <v>0</v>
      </c>
      <c r="S49" s="105">
        <f t="shared" si="11"/>
        <v>0</v>
      </c>
      <c r="T49" s="105">
        <f t="shared" si="11"/>
        <v>1</v>
      </c>
      <c r="U49" s="105">
        <f t="shared" si="11"/>
        <v>1</v>
      </c>
      <c r="V49" s="105">
        <f t="shared" si="11"/>
        <v>0</v>
      </c>
      <c r="W49" s="105">
        <f t="shared" si="11"/>
        <v>1</v>
      </c>
      <c r="X49" s="107">
        <f t="shared" si="11"/>
        <v>0</v>
      </c>
    </row>
    <row r="50" spans="1:24" s="62" customFormat="1" ht="14.25" customHeight="1" thickBot="1">
      <c r="A50" s="396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8"/>
    </row>
    <row r="51" spans="1:24" s="62" customFormat="1" ht="16.5" customHeight="1" thickBot="1">
      <c r="A51" s="378" t="s">
        <v>119</v>
      </c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80"/>
    </row>
    <row r="52" spans="1:24" s="64" customFormat="1" ht="24.75" customHeight="1" thickBot="1">
      <c r="A52" s="210" t="s">
        <v>226</v>
      </c>
      <c r="B52" s="161" t="s">
        <v>183</v>
      </c>
      <c r="C52" s="162"/>
      <c r="D52" s="163"/>
      <c r="E52" s="164"/>
      <c r="F52" s="165">
        <v>2</v>
      </c>
      <c r="G52" s="166">
        <v>3</v>
      </c>
      <c r="H52" s="167">
        <v>4.5</v>
      </c>
      <c r="I52" s="168"/>
      <c r="J52" s="29">
        <f>K52*30</f>
        <v>390</v>
      </c>
      <c r="K52" s="27">
        <f>SUM(Q52:X52)</f>
        <v>13</v>
      </c>
      <c r="L52" s="27">
        <v>0</v>
      </c>
      <c r="M52" s="169"/>
      <c r="N52" s="169"/>
      <c r="O52" s="169"/>
      <c r="P52" s="30">
        <f>J52-L52</f>
        <v>390</v>
      </c>
      <c r="Q52" s="90"/>
      <c r="R52" s="91">
        <v>3</v>
      </c>
      <c r="S52" s="91">
        <v>4</v>
      </c>
      <c r="T52" s="91">
        <v>3</v>
      </c>
      <c r="U52" s="91">
        <v>3</v>
      </c>
      <c r="V52" s="91"/>
      <c r="W52" s="91"/>
      <c r="X52" s="92"/>
    </row>
    <row r="53" spans="1:24" s="64" customFormat="1" ht="24.75" customHeight="1">
      <c r="A53" s="210" t="s">
        <v>247</v>
      </c>
      <c r="B53" s="94" t="s">
        <v>184</v>
      </c>
      <c r="C53" s="95"/>
      <c r="D53" s="95"/>
      <c r="E53" s="96"/>
      <c r="F53" s="138">
        <v>6</v>
      </c>
      <c r="G53" s="97">
        <v>7</v>
      </c>
      <c r="H53" s="98">
        <v>8</v>
      </c>
      <c r="I53" s="99"/>
      <c r="J53" s="29">
        <f>K53*30</f>
        <v>690</v>
      </c>
      <c r="K53" s="27">
        <f>SUM(Q53:X53)</f>
        <v>23</v>
      </c>
      <c r="L53" s="27">
        <v>0</v>
      </c>
      <c r="M53" s="86"/>
      <c r="N53" s="86"/>
      <c r="O53" s="86"/>
      <c r="P53" s="30">
        <f>J53-L53</f>
        <v>690</v>
      </c>
      <c r="Q53" s="100"/>
      <c r="R53" s="101"/>
      <c r="S53" s="101"/>
      <c r="T53" s="101"/>
      <c r="U53" s="101"/>
      <c r="V53" s="101">
        <v>7</v>
      </c>
      <c r="W53" s="101">
        <v>8</v>
      </c>
      <c r="X53" s="102">
        <v>8</v>
      </c>
    </row>
    <row r="54" spans="1:24" s="63" customFormat="1" ht="18" customHeight="1" thickBot="1">
      <c r="A54" s="351" t="s">
        <v>121</v>
      </c>
      <c r="B54" s="352"/>
      <c r="C54" s="344"/>
      <c r="D54" s="344"/>
      <c r="E54" s="345"/>
      <c r="F54" s="343"/>
      <c r="G54" s="344"/>
      <c r="H54" s="345"/>
      <c r="I54" s="103"/>
      <c r="J54" s="104">
        <f aca="true" t="shared" si="12" ref="J54:X54">SUM(J52:J53)</f>
        <v>1080</v>
      </c>
      <c r="K54" s="105">
        <f t="shared" si="12"/>
        <v>36</v>
      </c>
      <c r="L54" s="105">
        <f t="shared" si="12"/>
        <v>0</v>
      </c>
      <c r="M54" s="105">
        <f t="shared" si="12"/>
        <v>0</v>
      </c>
      <c r="N54" s="105">
        <f t="shared" si="12"/>
        <v>0</v>
      </c>
      <c r="O54" s="105">
        <f t="shared" si="12"/>
        <v>0</v>
      </c>
      <c r="P54" s="107">
        <f t="shared" si="12"/>
        <v>1080</v>
      </c>
      <c r="Q54" s="104">
        <f t="shared" si="12"/>
        <v>0</v>
      </c>
      <c r="R54" s="105">
        <f t="shared" si="12"/>
        <v>3</v>
      </c>
      <c r="S54" s="105">
        <f t="shared" si="12"/>
        <v>4</v>
      </c>
      <c r="T54" s="105">
        <f t="shared" si="12"/>
        <v>3</v>
      </c>
      <c r="U54" s="105">
        <f t="shared" si="12"/>
        <v>3</v>
      </c>
      <c r="V54" s="105">
        <f t="shared" si="12"/>
        <v>7</v>
      </c>
      <c r="W54" s="105">
        <f t="shared" si="12"/>
        <v>8</v>
      </c>
      <c r="X54" s="107">
        <f t="shared" si="12"/>
        <v>8</v>
      </c>
    </row>
    <row r="55" spans="1:24" s="62" customFormat="1" ht="1.5" customHeight="1" hidden="1" thickBot="1">
      <c r="A55" s="410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2"/>
    </row>
    <row r="56" spans="1:24" s="62" customFormat="1" ht="27.75" customHeight="1" hidden="1" thickBot="1">
      <c r="A56" s="93"/>
      <c r="B56" s="94"/>
      <c r="C56" s="95"/>
      <c r="D56" s="95"/>
      <c r="E56" s="96"/>
      <c r="F56" s="144"/>
      <c r="G56" s="95"/>
      <c r="H56" s="96"/>
      <c r="I56" s="145"/>
      <c r="J56" s="143"/>
      <c r="K56" s="146"/>
      <c r="L56" s="146"/>
      <c r="M56" s="109"/>
      <c r="N56" s="109"/>
      <c r="O56" s="109"/>
      <c r="P56" s="147"/>
      <c r="Q56" s="100"/>
      <c r="R56" s="101"/>
      <c r="S56" s="101"/>
      <c r="T56" s="101"/>
      <c r="U56" s="101"/>
      <c r="V56" s="101"/>
      <c r="W56" s="101"/>
      <c r="X56" s="148"/>
    </row>
    <row r="57" spans="1:24" s="63" customFormat="1" ht="22.5" customHeight="1" thickBot="1">
      <c r="A57" s="346" t="s">
        <v>122</v>
      </c>
      <c r="B57" s="347"/>
      <c r="C57" s="409"/>
      <c r="D57" s="409"/>
      <c r="E57" s="409"/>
      <c r="F57" s="409"/>
      <c r="G57" s="409"/>
      <c r="H57" s="409"/>
      <c r="I57" s="21"/>
      <c r="J57" s="3">
        <f aca="true" t="shared" si="13" ref="J57:X57">SUM(J19,J43,J49,J54,J56)</f>
        <v>5400</v>
      </c>
      <c r="K57" s="3">
        <f t="shared" si="13"/>
        <v>180</v>
      </c>
      <c r="L57" s="3">
        <f t="shared" si="13"/>
        <v>468</v>
      </c>
      <c r="M57" s="3">
        <f t="shared" si="13"/>
        <v>190</v>
      </c>
      <c r="N57" s="3">
        <f t="shared" si="13"/>
        <v>278</v>
      </c>
      <c r="O57" s="3">
        <f t="shared" si="13"/>
        <v>0</v>
      </c>
      <c r="P57" s="3">
        <f t="shared" si="13"/>
        <v>4932</v>
      </c>
      <c r="Q57" s="3">
        <f t="shared" si="13"/>
        <v>25</v>
      </c>
      <c r="R57" s="3">
        <f t="shared" si="13"/>
        <v>20</v>
      </c>
      <c r="S57" s="3">
        <f t="shared" si="13"/>
        <v>25</v>
      </c>
      <c r="T57" s="3">
        <f t="shared" si="13"/>
        <v>20</v>
      </c>
      <c r="U57" s="3">
        <f t="shared" si="13"/>
        <v>24</v>
      </c>
      <c r="V57" s="3">
        <f t="shared" si="13"/>
        <v>24</v>
      </c>
      <c r="W57" s="3">
        <f t="shared" si="13"/>
        <v>24</v>
      </c>
      <c r="X57" s="3">
        <f t="shared" si="13"/>
        <v>18</v>
      </c>
    </row>
    <row r="58" spans="1:24" s="63" customFormat="1" ht="3.75" customHeight="1" thickBot="1">
      <c r="A58" s="378"/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80"/>
    </row>
    <row r="59" spans="1:24" s="62" customFormat="1" ht="17.25" customHeight="1" thickBot="1">
      <c r="A59" s="378" t="s">
        <v>123</v>
      </c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80"/>
    </row>
    <row r="60" spans="1:24" s="157" customFormat="1" ht="24" customHeight="1">
      <c r="A60" s="393" t="s">
        <v>205</v>
      </c>
      <c r="B60" s="394"/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5"/>
    </row>
    <row r="61" spans="1:24" s="60" customFormat="1" ht="24.75" customHeight="1">
      <c r="A61" s="29" t="s">
        <v>169</v>
      </c>
      <c r="B61" s="79" t="s">
        <v>130</v>
      </c>
      <c r="C61" s="80"/>
      <c r="D61" s="80"/>
      <c r="E61" s="81"/>
      <c r="F61" s="77"/>
      <c r="G61" s="80">
        <v>1</v>
      </c>
      <c r="H61" s="81"/>
      <c r="I61" s="77"/>
      <c r="J61" s="26">
        <f aca="true" t="shared" si="14" ref="J61:J66">K61*30</f>
        <v>150</v>
      </c>
      <c r="K61" s="27">
        <f aca="true" t="shared" si="15" ref="K61:K66">SUM(Q61:X61)</f>
        <v>5</v>
      </c>
      <c r="L61" s="27">
        <v>8</v>
      </c>
      <c r="M61" s="180">
        <v>4</v>
      </c>
      <c r="N61" s="180">
        <v>4</v>
      </c>
      <c r="O61" s="78"/>
      <c r="P61" s="28">
        <f aca="true" t="shared" si="16" ref="P61:P66">J61-L61</f>
        <v>142</v>
      </c>
      <c r="Q61" s="26">
        <v>5</v>
      </c>
      <c r="R61" s="27"/>
      <c r="S61" s="27"/>
      <c r="T61" s="27"/>
      <c r="U61" s="27"/>
      <c r="V61" s="27"/>
      <c r="W61" s="27"/>
      <c r="X61" s="30"/>
    </row>
    <row r="62" spans="1:24" s="60" customFormat="1" ht="24.75" customHeight="1">
      <c r="A62" s="29" t="s">
        <v>170</v>
      </c>
      <c r="B62" s="76" t="s">
        <v>131</v>
      </c>
      <c r="C62" s="80"/>
      <c r="D62" s="80"/>
      <c r="E62" s="81"/>
      <c r="F62" s="77"/>
      <c r="G62" s="80">
        <v>2</v>
      </c>
      <c r="H62" s="81"/>
      <c r="I62" s="77"/>
      <c r="J62" s="26">
        <f t="shared" si="14"/>
        <v>150</v>
      </c>
      <c r="K62" s="27">
        <f t="shared" si="15"/>
        <v>5</v>
      </c>
      <c r="L62" s="27">
        <v>12</v>
      </c>
      <c r="M62" s="180">
        <v>6</v>
      </c>
      <c r="N62" s="180">
        <v>6</v>
      </c>
      <c r="O62" s="78"/>
      <c r="P62" s="28">
        <f t="shared" si="16"/>
        <v>138</v>
      </c>
      <c r="Q62" s="26"/>
      <c r="R62" s="27">
        <v>5</v>
      </c>
      <c r="S62" s="27"/>
      <c r="T62" s="27"/>
      <c r="U62" s="27"/>
      <c r="V62" s="27"/>
      <c r="W62" s="27"/>
      <c r="X62" s="30"/>
    </row>
    <row r="63" spans="1:24" s="60" customFormat="1" ht="24.75" customHeight="1">
      <c r="A63" s="29" t="s">
        <v>171</v>
      </c>
      <c r="B63" s="79" t="s">
        <v>133</v>
      </c>
      <c r="C63" s="80"/>
      <c r="D63" s="80"/>
      <c r="E63" s="81"/>
      <c r="F63" s="77"/>
      <c r="G63" s="80">
        <v>2</v>
      </c>
      <c r="H63" s="81"/>
      <c r="I63" s="77"/>
      <c r="J63" s="26">
        <f t="shared" si="14"/>
        <v>150</v>
      </c>
      <c r="K63" s="27">
        <f t="shared" si="15"/>
        <v>5</v>
      </c>
      <c r="L63" s="27">
        <v>12</v>
      </c>
      <c r="M63" s="180">
        <v>6</v>
      </c>
      <c r="N63" s="180">
        <v>6</v>
      </c>
      <c r="O63" s="78"/>
      <c r="P63" s="28">
        <f t="shared" si="16"/>
        <v>138</v>
      </c>
      <c r="Q63" s="26"/>
      <c r="R63" s="27">
        <v>5</v>
      </c>
      <c r="S63" s="27"/>
      <c r="T63" s="27"/>
      <c r="U63" s="27"/>
      <c r="V63" s="27"/>
      <c r="W63" s="27"/>
      <c r="X63" s="30"/>
    </row>
    <row r="64" spans="1:24" s="60" customFormat="1" ht="24.75" customHeight="1">
      <c r="A64" s="29" t="s">
        <v>172</v>
      </c>
      <c r="B64" s="79" t="s">
        <v>134</v>
      </c>
      <c r="C64" s="80"/>
      <c r="D64" s="80"/>
      <c r="E64" s="81"/>
      <c r="F64" s="77"/>
      <c r="G64" s="80">
        <v>3</v>
      </c>
      <c r="H64" s="81"/>
      <c r="I64" s="77"/>
      <c r="J64" s="26">
        <f t="shared" si="14"/>
        <v>150</v>
      </c>
      <c r="K64" s="27">
        <f t="shared" si="15"/>
        <v>5</v>
      </c>
      <c r="L64" s="27">
        <v>12</v>
      </c>
      <c r="M64" s="78">
        <v>6</v>
      </c>
      <c r="N64" s="78">
        <v>6</v>
      </c>
      <c r="O64" s="78"/>
      <c r="P64" s="28">
        <f t="shared" si="16"/>
        <v>138</v>
      </c>
      <c r="Q64" s="26"/>
      <c r="R64" s="27"/>
      <c r="S64" s="27">
        <v>5</v>
      </c>
      <c r="T64" s="27"/>
      <c r="U64" s="27"/>
      <c r="V64" s="27"/>
      <c r="W64" s="27"/>
      <c r="X64" s="30"/>
    </row>
    <row r="65" spans="1:24" s="60" customFormat="1" ht="24.75" customHeight="1">
      <c r="A65" s="29" t="s">
        <v>173</v>
      </c>
      <c r="B65" s="79" t="s">
        <v>135</v>
      </c>
      <c r="C65" s="80"/>
      <c r="D65" s="80"/>
      <c r="E65" s="81"/>
      <c r="F65" s="77"/>
      <c r="G65" s="80">
        <v>4</v>
      </c>
      <c r="H65" s="81"/>
      <c r="I65" s="77"/>
      <c r="J65" s="26">
        <f t="shared" si="14"/>
        <v>150</v>
      </c>
      <c r="K65" s="27">
        <f t="shared" si="15"/>
        <v>5</v>
      </c>
      <c r="L65" s="27">
        <v>16</v>
      </c>
      <c r="M65" s="78">
        <v>8</v>
      </c>
      <c r="N65" s="78">
        <v>8</v>
      </c>
      <c r="O65" s="78"/>
      <c r="P65" s="28">
        <f t="shared" si="16"/>
        <v>134</v>
      </c>
      <c r="Q65" s="26"/>
      <c r="R65" s="27"/>
      <c r="S65" s="27"/>
      <c r="T65" s="27">
        <v>5</v>
      </c>
      <c r="U65" s="27"/>
      <c r="V65" s="27"/>
      <c r="W65" s="27"/>
      <c r="X65" s="30"/>
    </row>
    <row r="66" spans="1:24" s="60" customFormat="1" ht="24.75" customHeight="1">
      <c r="A66" s="29" t="s">
        <v>174</v>
      </c>
      <c r="B66" s="79" t="s">
        <v>136</v>
      </c>
      <c r="C66" s="80"/>
      <c r="D66" s="80"/>
      <c r="E66" s="81"/>
      <c r="F66" s="77"/>
      <c r="G66" s="80">
        <v>4</v>
      </c>
      <c r="H66" s="81"/>
      <c r="I66" s="77"/>
      <c r="J66" s="26">
        <f t="shared" si="14"/>
        <v>150</v>
      </c>
      <c r="K66" s="27">
        <f t="shared" si="15"/>
        <v>5</v>
      </c>
      <c r="L66" s="27">
        <v>16</v>
      </c>
      <c r="M66" s="78">
        <v>8</v>
      </c>
      <c r="N66" s="78">
        <v>8</v>
      </c>
      <c r="O66" s="78"/>
      <c r="P66" s="28">
        <f t="shared" si="16"/>
        <v>134</v>
      </c>
      <c r="Q66" s="26"/>
      <c r="R66" s="27"/>
      <c r="S66" s="27"/>
      <c r="T66" s="27">
        <v>5</v>
      </c>
      <c r="U66" s="27"/>
      <c r="V66" s="27"/>
      <c r="W66" s="27"/>
      <c r="X66" s="30"/>
    </row>
    <row r="67" spans="1:24" s="63" customFormat="1" ht="18" customHeight="1" thickBot="1">
      <c r="A67" s="351" t="s">
        <v>124</v>
      </c>
      <c r="B67" s="352"/>
      <c r="C67" s="385"/>
      <c r="D67" s="344"/>
      <c r="E67" s="345"/>
      <c r="F67" s="343"/>
      <c r="G67" s="344"/>
      <c r="H67" s="345"/>
      <c r="I67" s="103"/>
      <c r="J67" s="104">
        <f aca="true" t="shared" si="17" ref="J67:X67">SUM(J61:J66)</f>
        <v>900</v>
      </c>
      <c r="K67" s="105">
        <f t="shared" si="17"/>
        <v>30</v>
      </c>
      <c r="L67" s="105">
        <f t="shared" si="17"/>
        <v>76</v>
      </c>
      <c r="M67" s="105">
        <f t="shared" si="17"/>
        <v>38</v>
      </c>
      <c r="N67" s="105">
        <f t="shared" si="17"/>
        <v>38</v>
      </c>
      <c r="O67" s="105">
        <f t="shared" si="17"/>
        <v>0</v>
      </c>
      <c r="P67" s="106">
        <f t="shared" si="17"/>
        <v>824</v>
      </c>
      <c r="Q67" s="104">
        <f t="shared" si="17"/>
        <v>5</v>
      </c>
      <c r="R67" s="105">
        <f t="shared" si="17"/>
        <v>10</v>
      </c>
      <c r="S67" s="105">
        <f t="shared" si="17"/>
        <v>5</v>
      </c>
      <c r="T67" s="105">
        <f t="shared" si="17"/>
        <v>10</v>
      </c>
      <c r="U67" s="105">
        <f t="shared" si="17"/>
        <v>0</v>
      </c>
      <c r="V67" s="105">
        <f t="shared" si="17"/>
        <v>0</v>
      </c>
      <c r="W67" s="105">
        <f t="shared" si="17"/>
        <v>0</v>
      </c>
      <c r="X67" s="107">
        <f t="shared" si="17"/>
        <v>0</v>
      </c>
    </row>
    <row r="68" spans="1:24" s="62" customFormat="1" ht="5.25" customHeight="1" thickBot="1">
      <c r="A68" s="368"/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70"/>
    </row>
    <row r="69" spans="1:24" s="157" customFormat="1" ht="18" customHeight="1">
      <c r="A69" s="393" t="s">
        <v>206</v>
      </c>
      <c r="B69" s="394"/>
      <c r="C69" s="394"/>
      <c r="D69" s="394"/>
      <c r="E69" s="394"/>
      <c r="F69" s="394"/>
      <c r="G69" s="394"/>
      <c r="H69" s="394"/>
      <c r="I69" s="394"/>
      <c r="J69" s="394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395"/>
    </row>
    <row r="70" spans="1:24" s="64" customFormat="1" ht="24.75" customHeight="1">
      <c r="A70" s="108" t="s">
        <v>175</v>
      </c>
      <c r="B70" s="79" t="s">
        <v>186</v>
      </c>
      <c r="C70" s="83"/>
      <c r="D70" s="83"/>
      <c r="E70" s="84"/>
      <c r="F70" s="85"/>
      <c r="G70" s="83">
        <v>5</v>
      </c>
      <c r="H70" s="84"/>
      <c r="I70" s="77"/>
      <c r="J70" s="26">
        <f>K70*30</f>
        <v>180</v>
      </c>
      <c r="K70" s="27">
        <f>SUM(Q70:X70)</f>
        <v>6</v>
      </c>
      <c r="L70" s="27">
        <v>24</v>
      </c>
      <c r="M70" s="109">
        <v>12</v>
      </c>
      <c r="N70" s="109">
        <v>12</v>
      </c>
      <c r="O70" s="109"/>
      <c r="P70" s="28">
        <f>J70-L70</f>
        <v>156</v>
      </c>
      <c r="Q70" s="87"/>
      <c r="R70" s="88"/>
      <c r="S70" s="88"/>
      <c r="T70" s="88"/>
      <c r="U70" s="88">
        <v>6</v>
      </c>
      <c r="V70" s="88"/>
      <c r="W70" s="88"/>
      <c r="X70" s="89"/>
    </row>
    <row r="71" spans="1:24" s="64" customFormat="1" ht="24.75" customHeight="1">
      <c r="A71" s="110" t="s">
        <v>176</v>
      </c>
      <c r="B71" s="76" t="s">
        <v>187</v>
      </c>
      <c r="C71" s="83"/>
      <c r="D71" s="83"/>
      <c r="E71" s="84"/>
      <c r="F71" s="85"/>
      <c r="G71" s="83">
        <v>6</v>
      </c>
      <c r="H71" s="84"/>
      <c r="I71" s="77"/>
      <c r="J71" s="26">
        <f>K71*30</f>
        <v>180</v>
      </c>
      <c r="K71" s="27">
        <f>SUM(Q71:X71)</f>
        <v>6</v>
      </c>
      <c r="L71" s="27">
        <v>24</v>
      </c>
      <c r="M71" s="109">
        <v>12</v>
      </c>
      <c r="N71" s="109">
        <v>12</v>
      </c>
      <c r="O71" s="111"/>
      <c r="P71" s="28">
        <f>J71-L71</f>
        <v>156</v>
      </c>
      <c r="Q71" s="87"/>
      <c r="R71" s="88"/>
      <c r="S71" s="88"/>
      <c r="T71" s="88"/>
      <c r="U71" s="88"/>
      <c r="V71" s="88">
        <v>6</v>
      </c>
      <c r="W71" s="88"/>
      <c r="X71" s="89"/>
    </row>
    <row r="72" spans="1:24" s="64" customFormat="1" ht="24.75" customHeight="1">
      <c r="A72" s="112" t="s">
        <v>177</v>
      </c>
      <c r="B72" s="79" t="s">
        <v>188</v>
      </c>
      <c r="C72" s="113"/>
      <c r="D72" s="113"/>
      <c r="E72" s="114"/>
      <c r="F72" s="115"/>
      <c r="G72" s="113">
        <v>7</v>
      </c>
      <c r="H72" s="114"/>
      <c r="I72" s="116"/>
      <c r="J72" s="26">
        <f>K72*30</f>
        <v>180</v>
      </c>
      <c r="K72" s="27">
        <f>SUM(Q72:X72)</f>
        <v>6</v>
      </c>
      <c r="L72" s="27">
        <v>24</v>
      </c>
      <c r="M72" s="109">
        <v>12</v>
      </c>
      <c r="N72" s="109">
        <v>12</v>
      </c>
      <c r="O72" s="118"/>
      <c r="P72" s="28">
        <f>J72-L72</f>
        <v>156</v>
      </c>
      <c r="Q72" s="119"/>
      <c r="R72" s="117"/>
      <c r="S72" s="117"/>
      <c r="T72" s="117"/>
      <c r="U72" s="117"/>
      <c r="V72" s="117"/>
      <c r="W72" s="117">
        <v>6</v>
      </c>
      <c r="X72" s="120"/>
    </row>
    <row r="73" spans="1:24" s="64" customFormat="1" ht="24.75" customHeight="1">
      <c r="A73" s="112" t="s">
        <v>178</v>
      </c>
      <c r="B73" s="79" t="s">
        <v>189</v>
      </c>
      <c r="C73" s="113"/>
      <c r="D73" s="113"/>
      <c r="E73" s="114"/>
      <c r="F73" s="115"/>
      <c r="G73" s="113">
        <v>8</v>
      </c>
      <c r="H73" s="114"/>
      <c r="I73" s="116"/>
      <c r="J73" s="26">
        <f>K73*30</f>
        <v>180</v>
      </c>
      <c r="K73" s="27">
        <f>SUM(Q73:X73)</f>
        <v>6</v>
      </c>
      <c r="L73" s="27">
        <v>24</v>
      </c>
      <c r="M73" s="109">
        <v>12</v>
      </c>
      <c r="N73" s="109">
        <v>12</v>
      </c>
      <c r="O73" s="118"/>
      <c r="P73" s="28">
        <f>J73-L73</f>
        <v>156</v>
      </c>
      <c r="Q73" s="119"/>
      <c r="R73" s="117"/>
      <c r="S73" s="117"/>
      <c r="T73" s="117"/>
      <c r="U73" s="117"/>
      <c r="V73" s="117"/>
      <c r="W73" s="117"/>
      <c r="X73" s="120">
        <v>6</v>
      </c>
    </row>
    <row r="74" spans="1:24" s="64" customFormat="1" ht="24.75" customHeight="1">
      <c r="A74" s="112" t="s">
        <v>179</v>
      </c>
      <c r="B74" s="79" t="s">
        <v>190</v>
      </c>
      <c r="C74" s="113"/>
      <c r="D74" s="113"/>
      <c r="E74" s="114"/>
      <c r="F74" s="115"/>
      <c r="G74" s="113">
        <v>8</v>
      </c>
      <c r="H74" s="114"/>
      <c r="I74" s="116"/>
      <c r="J74" s="26">
        <f>K74*30</f>
        <v>180</v>
      </c>
      <c r="K74" s="27">
        <f>SUM(Q74:X74)</f>
        <v>6</v>
      </c>
      <c r="L74" s="27">
        <v>24</v>
      </c>
      <c r="M74" s="109">
        <v>12</v>
      </c>
      <c r="N74" s="109">
        <v>12</v>
      </c>
      <c r="O74" s="118"/>
      <c r="P74" s="28">
        <f>J74-L74</f>
        <v>156</v>
      </c>
      <c r="Q74" s="119"/>
      <c r="R74" s="117"/>
      <c r="S74" s="117"/>
      <c r="T74" s="117"/>
      <c r="U74" s="117"/>
      <c r="V74" s="117"/>
      <c r="W74" s="117"/>
      <c r="X74" s="120">
        <v>6</v>
      </c>
    </row>
    <row r="75" spans="1:24" s="63" customFormat="1" ht="19.5" customHeight="1" thickBot="1">
      <c r="A75" s="351" t="s">
        <v>125</v>
      </c>
      <c r="B75" s="352"/>
      <c r="C75" s="344"/>
      <c r="D75" s="344"/>
      <c r="E75" s="345"/>
      <c r="F75" s="343"/>
      <c r="G75" s="344"/>
      <c r="H75" s="345"/>
      <c r="I75" s="103"/>
      <c r="J75" s="104">
        <f aca="true" t="shared" si="18" ref="J75:X75">SUM(J70:J74)</f>
        <v>900</v>
      </c>
      <c r="K75" s="105">
        <f t="shared" si="18"/>
        <v>30</v>
      </c>
      <c r="L75" s="105">
        <f t="shared" si="18"/>
        <v>120</v>
      </c>
      <c r="M75" s="105">
        <f t="shared" si="18"/>
        <v>60</v>
      </c>
      <c r="N75" s="105">
        <f t="shared" si="18"/>
        <v>60</v>
      </c>
      <c r="O75" s="105">
        <f t="shared" si="18"/>
        <v>0</v>
      </c>
      <c r="P75" s="105">
        <f t="shared" si="18"/>
        <v>780</v>
      </c>
      <c r="Q75" s="104">
        <f t="shared" si="18"/>
        <v>0</v>
      </c>
      <c r="R75" s="105">
        <f t="shared" si="18"/>
        <v>0</v>
      </c>
      <c r="S75" s="105">
        <f t="shared" si="18"/>
        <v>0</v>
      </c>
      <c r="T75" s="105">
        <f t="shared" si="18"/>
        <v>0</v>
      </c>
      <c r="U75" s="105">
        <f t="shared" si="18"/>
        <v>6</v>
      </c>
      <c r="V75" s="105">
        <f t="shared" si="18"/>
        <v>6</v>
      </c>
      <c r="W75" s="105">
        <f t="shared" si="18"/>
        <v>6</v>
      </c>
      <c r="X75" s="107">
        <f t="shared" si="18"/>
        <v>12</v>
      </c>
    </row>
    <row r="76" spans="1:24" s="64" customFormat="1" ht="12" customHeight="1" thickBot="1">
      <c r="A76" s="386"/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  <c r="W76" s="387"/>
      <c r="X76" s="388"/>
    </row>
    <row r="77" spans="1:24" s="63" customFormat="1" ht="24.75" customHeight="1" thickBot="1">
      <c r="A77" s="346" t="s">
        <v>126</v>
      </c>
      <c r="B77" s="347"/>
      <c r="C77" s="390"/>
      <c r="D77" s="391"/>
      <c r="E77" s="392"/>
      <c r="F77" s="390"/>
      <c r="G77" s="391"/>
      <c r="H77" s="392"/>
      <c r="I77" s="21"/>
      <c r="J77" s="3">
        <f aca="true" t="shared" si="19" ref="J77:X77">SUM(J67,J75)</f>
        <v>1800</v>
      </c>
      <c r="K77" s="3">
        <f t="shared" si="19"/>
        <v>60</v>
      </c>
      <c r="L77" s="3">
        <f t="shared" si="19"/>
        <v>196</v>
      </c>
      <c r="M77" s="3">
        <f t="shared" si="19"/>
        <v>98</v>
      </c>
      <c r="N77" s="3">
        <f t="shared" si="19"/>
        <v>98</v>
      </c>
      <c r="O77" s="3">
        <f t="shared" si="19"/>
        <v>0</v>
      </c>
      <c r="P77" s="3">
        <f t="shared" si="19"/>
        <v>1604</v>
      </c>
      <c r="Q77" s="3">
        <f t="shared" si="19"/>
        <v>5</v>
      </c>
      <c r="R77" s="3">
        <f t="shared" si="19"/>
        <v>10</v>
      </c>
      <c r="S77" s="3">
        <f t="shared" si="19"/>
        <v>5</v>
      </c>
      <c r="T77" s="3">
        <f t="shared" si="19"/>
        <v>10</v>
      </c>
      <c r="U77" s="3">
        <f t="shared" si="19"/>
        <v>6</v>
      </c>
      <c r="V77" s="3">
        <f t="shared" si="19"/>
        <v>6</v>
      </c>
      <c r="W77" s="3">
        <f t="shared" si="19"/>
        <v>6</v>
      </c>
      <c r="X77" s="3">
        <f t="shared" si="19"/>
        <v>12</v>
      </c>
    </row>
    <row r="78" spans="1:24" s="62" customFormat="1" ht="9" customHeight="1" thickBot="1">
      <c r="A78" s="139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1"/>
    </row>
    <row r="79" spans="1:24" s="62" customFormat="1" ht="24.75" customHeight="1" thickBot="1">
      <c r="A79" s="402" t="s">
        <v>127</v>
      </c>
      <c r="B79" s="402"/>
      <c r="C79" s="399">
        <v>16</v>
      </c>
      <c r="D79" s="400"/>
      <c r="E79" s="401"/>
      <c r="F79" s="399">
        <v>37</v>
      </c>
      <c r="G79" s="400"/>
      <c r="H79" s="401"/>
      <c r="I79" s="21">
        <v>3</v>
      </c>
      <c r="J79" s="142">
        <f>SUM(J77,J57)</f>
        <v>7200</v>
      </c>
      <c r="K79" s="142">
        <f aca="true" t="shared" si="20" ref="K79:X79">SUM(K77,K57)</f>
        <v>240</v>
      </c>
      <c r="L79" s="142">
        <f t="shared" si="20"/>
        <v>664</v>
      </c>
      <c r="M79" s="142">
        <f t="shared" si="20"/>
        <v>288</v>
      </c>
      <c r="N79" s="142">
        <f t="shared" si="20"/>
        <v>376</v>
      </c>
      <c r="O79" s="142">
        <f t="shared" si="20"/>
        <v>0</v>
      </c>
      <c r="P79" s="142">
        <f t="shared" si="20"/>
        <v>6536</v>
      </c>
      <c r="Q79" s="142">
        <f t="shared" si="20"/>
        <v>30</v>
      </c>
      <c r="R79" s="142">
        <f t="shared" si="20"/>
        <v>30</v>
      </c>
      <c r="S79" s="142">
        <f t="shared" si="20"/>
        <v>30</v>
      </c>
      <c r="T79" s="142">
        <f t="shared" si="20"/>
        <v>30</v>
      </c>
      <c r="U79" s="142">
        <f t="shared" si="20"/>
        <v>30</v>
      </c>
      <c r="V79" s="142">
        <f t="shared" si="20"/>
        <v>30</v>
      </c>
      <c r="W79" s="142">
        <f t="shared" si="20"/>
        <v>30</v>
      </c>
      <c r="X79" s="142">
        <f t="shared" si="20"/>
        <v>30</v>
      </c>
    </row>
    <row r="80" spans="1:24" s="64" customFormat="1" ht="13.5" customHeight="1" thickBot="1">
      <c r="A80" s="4"/>
      <c r="B80" s="4"/>
      <c r="C80" s="1"/>
      <c r="D80" s="1"/>
      <c r="E80" s="1"/>
      <c r="F80" s="1"/>
      <c r="G80" s="1"/>
      <c r="H80" s="1"/>
      <c r="I80" s="1"/>
      <c r="J80" s="5"/>
      <c r="K80" s="6"/>
      <c r="L80" s="7"/>
      <c r="M80" s="7"/>
      <c r="N80" s="7"/>
      <c r="O80" s="7"/>
      <c r="P80" s="7"/>
      <c r="Q80" s="8"/>
      <c r="R80" s="8"/>
      <c r="S80" s="8"/>
      <c r="T80" s="8"/>
      <c r="U80" s="8"/>
      <c r="V80" s="8"/>
      <c r="W80" s="8"/>
      <c r="X80" s="8"/>
    </row>
    <row r="81" spans="1:24" s="64" customFormat="1" ht="24.75" customHeight="1" thickBot="1">
      <c r="A81" s="381"/>
      <c r="B81" s="381"/>
      <c r="C81" s="389"/>
      <c r="D81" s="389"/>
      <c r="E81" s="389"/>
      <c r="F81" s="389"/>
      <c r="G81" s="389"/>
      <c r="H81" s="389"/>
      <c r="I81" s="158"/>
      <c r="J81" s="159"/>
      <c r="K81" s="160"/>
      <c r="L81" s="403" t="s">
        <v>94</v>
      </c>
      <c r="M81" s="382" t="s">
        <v>98</v>
      </c>
      <c r="N81" s="383"/>
      <c r="O81" s="383"/>
      <c r="P81" s="384"/>
      <c r="Q81" s="207">
        <f>COUNTIF($C$11:$E$18,1)+COUNTIF($C$22:$E$42,1)+COUNTIF($C$61:$E$66,1)+COUNTIF($C$70:$E$74,1)+COUNTIF($C$46:$E$48,1)+COUNTIF($C$52:$E$53,1)</f>
        <v>2</v>
      </c>
      <c r="R81" s="207">
        <f>COUNTIF($C$11:$E$18,2)+COUNTIF($C$22:$E$42,2)+COUNTIF($C$61:$E$66,2)+COUNTIF($C$70:$E$74,2)+COUNTIF($C$46:$E$48,2)+COUNTIF($C$52:$E$53,2)</f>
        <v>2</v>
      </c>
      <c r="S81" s="207">
        <f>COUNTIF($C$11:$E$18,3)+COUNTIF($C$22:$E$42,3)+COUNTIF($C$61:$E$66,3)+COUNTIF($C$70:$E$74,3)+COUNTIF($C$46:$E$48,3)+COUNTIF($C$52:$E$53,3)</f>
        <v>2</v>
      </c>
      <c r="T81" s="9">
        <f>COUNTIF($C$11:$E$18,4)+COUNTIF($C$22:$E$42,4)+COUNTIF($C$61:$E$66,4)+COUNTIF($C$70:$E$74,4)+COUNTIF($C$46:$E$48,4)+COUNTIF($C$52:$E$53,4)</f>
        <v>0</v>
      </c>
      <c r="U81" s="9">
        <v>2</v>
      </c>
      <c r="V81" s="207">
        <f>COUNTIF($C$11:$E$18,6)+COUNTIF($C$22:$E$42,6)+COUNTIF($C$61:$E$66,6)+COUNTIF($C$70:$E$74,6)+COUNTIF($C$46:$E$48,6)+COUNTIF($C$52:$E$53,6)</f>
        <v>2</v>
      </c>
      <c r="W81" s="207">
        <v>2</v>
      </c>
      <c r="X81" s="9">
        <v>2</v>
      </c>
    </row>
    <row r="82" spans="1:24" s="64" customFormat="1" ht="24.75" customHeight="1" thickBot="1">
      <c r="A82" s="381"/>
      <c r="B82" s="381"/>
      <c r="C82" s="389"/>
      <c r="D82" s="389"/>
      <c r="E82" s="389"/>
      <c r="F82" s="389"/>
      <c r="G82" s="389"/>
      <c r="H82" s="389"/>
      <c r="I82" s="158"/>
      <c r="J82" s="159"/>
      <c r="K82" s="160"/>
      <c r="L82" s="404"/>
      <c r="M82" s="382" t="s">
        <v>95</v>
      </c>
      <c r="N82" s="383"/>
      <c r="O82" s="383"/>
      <c r="P82" s="384"/>
      <c r="Q82" s="207">
        <v>5</v>
      </c>
      <c r="R82" s="207">
        <f>COUNTIF($F$11:$H$18,2)+COUNTIF($F$22:$H$42,2)+COUNTIF($F$61:$H$66,2)+COUNTIF($F$70:$H$74,2)+COUNTIF($F$46:$H$48,2)+COUNTIF($F$52:$H$53,2)</f>
        <v>6</v>
      </c>
      <c r="S82" s="207">
        <v>3</v>
      </c>
      <c r="T82" s="9">
        <v>7</v>
      </c>
      <c r="U82" s="9">
        <v>5</v>
      </c>
      <c r="V82" s="9">
        <v>5</v>
      </c>
      <c r="W82" s="9">
        <f>COUNTIF($F$11:$H$18,7)+COUNTIF($F$22:$H$42,7)+COUNTIF($F$61:$H$66,7)+COUNTIF($F$70:$H$74,7)+COUNTIF($F$46:$H$48,7)+COUNTIF($F$52:$H$53,7)</f>
        <v>3</v>
      </c>
      <c r="X82" s="9">
        <v>4</v>
      </c>
    </row>
    <row r="83" spans="1:24" s="64" customFormat="1" ht="24.75" customHeight="1" thickBot="1">
      <c r="A83" s="381"/>
      <c r="B83" s="381"/>
      <c r="C83" s="389"/>
      <c r="D83" s="389"/>
      <c r="E83" s="389"/>
      <c r="F83" s="389"/>
      <c r="G83" s="389"/>
      <c r="H83" s="389"/>
      <c r="I83" s="158"/>
      <c r="J83" s="159"/>
      <c r="K83" s="160"/>
      <c r="L83" s="404"/>
      <c r="M83" s="382" t="s">
        <v>96</v>
      </c>
      <c r="N83" s="383"/>
      <c r="O83" s="383"/>
      <c r="P83" s="384"/>
      <c r="Q83" s="207">
        <f>COUNTIF($I$46:$I$48,1)</f>
        <v>0</v>
      </c>
      <c r="R83" s="207">
        <f>COUNTIF($I$46:$I$48,2)</f>
        <v>0</v>
      </c>
      <c r="S83" s="207">
        <f>COUNTIF($I$46:$I$48,3)</f>
        <v>0</v>
      </c>
      <c r="T83" s="9">
        <f>COUNTIF($I$46:$I$48,4)</f>
        <v>1</v>
      </c>
      <c r="U83" s="9">
        <f>COUNTIF($I$46:$I$48,5)</f>
        <v>1</v>
      </c>
      <c r="V83" s="9">
        <f>COUNTIF($I$46:$I$48,6)</f>
        <v>0</v>
      </c>
      <c r="W83" s="9">
        <f>COUNTIF($I$46:$I$48,7)</f>
        <v>1</v>
      </c>
      <c r="X83" s="9">
        <f>COUNTIF($I$46:$I$48,8)</f>
        <v>0</v>
      </c>
    </row>
    <row r="84" spans="1:24" s="64" customFormat="1" ht="24.75" customHeight="1" thickBot="1">
      <c r="A84" s="381"/>
      <c r="B84" s="381"/>
      <c r="C84" s="389"/>
      <c r="D84" s="389"/>
      <c r="E84" s="389"/>
      <c r="F84" s="389"/>
      <c r="G84" s="389"/>
      <c r="H84" s="389"/>
      <c r="I84" s="158"/>
      <c r="J84" s="159"/>
      <c r="K84" s="160"/>
      <c r="L84" s="404"/>
      <c r="M84" s="382" t="s">
        <v>97</v>
      </c>
      <c r="N84" s="383"/>
      <c r="O84" s="383"/>
      <c r="P84" s="384"/>
      <c r="Q84" s="207">
        <f>COUNTIF($I$52:$I$53,1)</f>
        <v>0</v>
      </c>
      <c r="R84" s="207">
        <v>1</v>
      </c>
      <c r="S84" s="207">
        <v>1</v>
      </c>
      <c r="T84" s="9">
        <v>1</v>
      </c>
      <c r="U84" s="9">
        <v>1</v>
      </c>
      <c r="V84" s="9">
        <v>1</v>
      </c>
      <c r="W84" s="9">
        <f>COUNTIF($F$52:$H$53,7)</f>
        <v>1</v>
      </c>
      <c r="X84" s="9">
        <f>COUNTIF($F$52:$H$53,8)</f>
        <v>1</v>
      </c>
    </row>
    <row r="85" spans="1:24" s="64" customFormat="1" ht="30" customHeight="1" thickBot="1">
      <c r="A85" s="381"/>
      <c r="B85" s="381"/>
      <c r="C85" s="389"/>
      <c r="D85" s="389"/>
      <c r="E85" s="389"/>
      <c r="F85" s="389"/>
      <c r="G85" s="389"/>
      <c r="H85" s="389"/>
      <c r="I85" s="158"/>
      <c r="J85" s="159"/>
      <c r="K85" s="160"/>
      <c r="L85" s="405"/>
      <c r="M85" s="406" t="s">
        <v>99</v>
      </c>
      <c r="N85" s="407"/>
      <c r="O85" s="407"/>
      <c r="P85" s="408"/>
      <c r="Q85" s="208">
        <f>SUM(Q81:Q84)</f>
        <v>7</v>
      </c>
      <c r="R85" s="208">
        <f>SUM(R81:R83)</f>
        <v>8</v>
      </c>
      <c r="S85" s="208">
        <f aca="true" t="shared" si="21" ref="S85:X85">SUM(S81:S83)</f>
        <v>5</v>
      </c>
      <c r="T85" s="149">
        <f>SUM(T81:T83)</f>
        <v>8</v>
      </c>
      <c r="U85" s="137">
        <f t="shared" si="21"/>
        <v>8</v>
      </c>
      <c r="V85" s="137">
        <f t="shared" si="21"/>
        <v>7</v>
      </c>
      <c r="W85" s="137">
        <f t="shared" si="21"/>
        <v>6</v>
      </c>
      <c r="X85" s="137">
        <f t="shared" si="21"/>
        <v>6</v>
      </c>
    </row>
  </sheetData>
  <sheetProtection deleteRows="0"/>
  <mergeCells count="88">
    <mergeCell ref="A54:B54"/>
    <mergeCell ref="C54:E54"/>
    <mergeCell ref="A75:B75"/>
    <mergeCell ref="A59:X59"/>
    <mergeCell ref="C57:E57"/>
    <mergeCell ref="F57:H57"/>
    <mergeCell ref="A55:X55"/>
    <mergeCell ref="A67:B67"/>
    <mergeCell ref="M83:P83"/>
    <mergeCell ref="A82:B82"/>
    <mergeCell ref="A79:B79"/>
    <mergeCell ref="L81:L85"/>
    <mergeCell ref="F81:H81"/>
    <mergeCell ref="F82:H82"/>
    <mergeCell ref="A85:B85"/>
    <mergeCell ref="F83:H83"/>
    <mergeCell ref="M85:P85"/>
    <mergeCell ref="A83:B83"/>
    <mergeCell ref="C85:E85"/>
    <mergeCell ref="F85:H85"/>
    <mergeCell ref="C83:E83"/>
    <mergeCell ref="A68:X68"/>
    <mergeCell ref="C79:E79"/>
    <mergeCell ref="F79:H79"/>
    <mergeCell ref="A84:B84"/>
    <mergeCell ref="C84:E84"/>
    <mergeCell ref="F84:H84"/>
    <mergeCell ref="M84:P84"/>
    <mergeCell ref="C82:E82"/>
    <mergeCell ref="M81:P81"/>
    <mergeCell ref="C49:E49"/>
    <mergeCell ref="C77:E77"/>
    <mergeCell ref="A60:X60"/>
    <mergeCell ref="A50:X50"/>
    <mergeCell ref="C81:E81"/>
    <mergeCell ref="A69:X69"/>
    <mergeCell ref="F77:H77"/>
    <mergeCell ref="A51:X51"/>
    <mergeCell ref="A10:X10"/>
    <mergeCell ref="A81:B81"/>
    <mergeCell ref="C75:E75"/>
    <mergeCell ref="A58:X58"/>
    <mergeCell ref="M82:P82"/>
    <mergeCell ref="C67:E67"/>
    <mergeCell ref="F67:H67"/>
    <mergeCell ref="F75:H75"/>
    <mergeCell ref="A76:X76"/>
    <mergeCell ref="A77:B77"/>
    <mergeCell ref="Q7:X7"/>
    <mergeCell ref="A9:X9"/>
    <mergeCell ref="A2:A7"/>
    <mergeCell ref="F43:H43"/>
    <mergeCell ref="A44:X44"/>
    <mergeCell ref="Q2:X2"/>
    <mergeCell ref="Q5:X5"/>
    <mergeCell ref="C19:E19"/>
    <mergeCell ref="F19:H19"/>
    <mergeCell ref="W3:X3"/>
    <mergeCell ref="M3:O3"/>
    <mergeCell ref="C43:E43"/>
    <mergeCell ref="F49:H49"/>
    <mergeCell ref="F54:H54"/>
    <mergeCell ref="A57:B57"/>
    <mergeCell ref="P3:P7"/>
    <mergeCell ref="A43:B43"/>
    <mergeCell ref="A19:B19"/>
    <mergeCell ref="A49:B49"/>
    <mergeCell ref="A21:X21"/>
    <mergeCell ref="N4:N7"/>
    <mergeCell ref="C8:E8"/>
    <mergeCell ref="A45:X45"/>
    <mergeCell ref="F8:H8"/>
    <mergeCell ref="C4:E7"/>
    <mergeCell ref="J2:P2"/>
    <mergeCell ref="S3:T3"/>
    <mergeCell ref="A20:X20"/>
    <mergeCell ref="Q3:R3"/>
    <mergeCell ref="F4:H7"/>
    <mergeCell ref="J3:J7"/>
    <mergeCell ref="K3:K7"/>
    <mergeCell ref="U3:V3"/>
    <mergeCell ref="O4:O7"/>
    <mergeCell ref="L3:L7"/>
    <mergeCell ref="A1:X1"/>
    <mergeCell ref="B2:B7"/>
    <mergeCell ref="I4:I7"/>
    <mergeCell ref="M4:M7"/>
    <mergeCell ref="C2:I3"/>
  </mergeCells>
  <conditionalFormatting sqref="Q81:R81 W81:X81">
    <cfRule type="cellIs" priority="402" dxfId="95" operator="greaterThan" stopIfTrue="1">
      <formula>2</formula>
    </cfRule>
  </conditionalFormatting>
  <conditionalFormatting sqref="K52:K53 K11:K15 K22:K27 K37:K40 K29:K31 K42">
    <cfRule type="cellIs" priority="316" dxfId="95" operator="lessThan" stopIfTrue="1">
      <formula>3</formula>
    </cfRule>
  </conditionalFormatting>
  <conditionalFormatting sqref="L27 L31 L33:L37">
    <cfRule type="cellIs" priority="289" dxfId="2" operator="notEqual" stopIfTrue="1">
      <formula>M27+N27+O27</formula>
    </cfRule>
  </conditionalFormatting>
  <conditionalFormatting sqref="L22">
    <cfRule type="cellIs" priority="265" dxfId="2" operator="notEqual" stopIfTrue="1">
      <formula>M22+N22+O22</formula>
    </cfRule>
  </conditionalFormatting>
  <conditionalFormatting sqref="L23">
    <cfRule type="cellIs" priority="264" dxfId="2" operator="notEqual" stopIfTrue="1">
      <formula>M23+N23+O23</formula>
    </cfRule>
  </conditionalFormatting>
  <conditionalFormatting sqref="L25">
    <cfRule type="cellIs" priority="263" dxfId="2" operator="notEqual" stopIfTrue="1">
      <formula>M25+N25+O25</formula>
    </cfRule>
  </conditionalFormatting>
  <conditionalFormatting sqref="L26">
    <cfRule type="cellIs" priority="261" dxfId="2" operator="notEqual" stopIfTrue="1">
      <formula>M26+N26+O26</formula>
    </cfRule>
  </conditionalFormatting>
  <conditionalFormatting sqref="L38">
    <cfRule type="cellIs" priority="258" dxfId="2" operator="notEqual" stopIfTrue="1">
      <formula>M38+N38+O38</formula>
    </cfRule>
  </conditionalFormatting>
  <conditionalFormatting sqref="L46">
    <cfRule type="cellIs" priority="231" dxfId="2" operator="notEqual" stopIfTrue="1">
      <formula>M46+N46+O46</formula>
    </cfRule>
  </conditionalFormatting>
  <conditionalFormatting sqref="L47">
    <cfRule type="cellIs" priority="230" dxfId="2" operator="notEqual" stopIfTrue="1">
      <formula>M47+N47+O47</formula>
    </cfRule>
  </conditionalFormatting>
  <conditionalFormatting sqref="L48">
    <cfRule type="cellIs" priority="229" dxfId="2" operator="notEqual" stopIfTrue="1">
      <formula>M48+N48+O48</formula>
    </cfRule>
  </conditionalFormatting>
  <conditionalFormatting sqref="L52">
    <cfRule type="cellIs" priority="224" dxfId="2" operator="notEqual" stopIfTrue="1">
      <formula>M52+N52+O52</formula>
    </cfRule>
  </conditionalFormatting>
  <conditionalFormatting sqref="L53">
    <cfRule type="cellIs" priority="223" dxfId="2" operator="notEqual" stopIfTrue="1">
      <formula>M53+N53+O53</formula>
    </cfRule>
  </conditionalFormatting>
  <conditionalFormatting sqref="L11">
    <cfRule type="cellIs" priority="186" dxfId="2" operator="notEqual" stopIfTrue="1">
      <formula>M11+N11+O11</formula>
    </cfRule>
  </conditionalFormatting>
  <conditionalFormatting sqref="L12">
    <cfRule type="cellIs" priority="185" dxfId="2" operator="notEqual" stopIfTrue="1">
      <formula>M12+N12+O12</formula>
    </cfRule>
  </conditionalFormatting>
  <conditionalFormatting sqref="L13">
    <cfRule type="cellIs" priority="184" dxfId="2" operator="notEqual" stopIfTrue="1">
      <formula>M13+N13+O13</formula>
    </cfRule>
  </conditionalFormatting>
  <conditionalFormatting sqref="L14:L15">
    <cfRule type="cellIs" priority="183" dxfId="2" operator="notEqual" stopIfTrue="1">
      <formula>M14+N14+O14</formula>
    </cfRule>
  </conditionalFormatting>
  <conditionalFormatting sqref="K61">
    <cfRule type="cellIs" priority="107" dxfId="95" operator="lessThan" stopIfTrue="1">
      <formula>3</formula>
    </cfRule>
  </conditionalFormatting>
  <conditionalFormatting sqref="K62">
    <cfRule type="cellIs" priority="106" dxfId="95" operator="lessThan" stopIfTrue="1">
      <formula>3</formula>
    </cfRule>
  </conditionalFormatting>
  <conditionalFormatting sqref="K63">
    <cfRule type="cellIs" priority="105" dxfId="95" operator="lessThan" stopIfTrue="1">
      <formula>3</formula>
    </cfRule>
  </conditionalFormatting>
  <conditionalFormatting sqref="K64">
    <cfRule type="cellIs" priority="104" dxfId="95" operator="lessThan" stopIfTrue="1">
      <formula>3</formula>
    </cfRule>
  </conditionalFormatting>
  <conditionalFormatting sqref="K65">
    <cfRule type="cellIs" priority="103" dxfId="95" operator="lessThan" stopIfTrue="1">
      <formula>3</formula>
    </cfRule>
  </conditionalFormatting>
  <conditionalFormatting sqref="K66">
    <cfRule type="cellIs" priority="102" dxfId="95" operator="lessThan" stopIfTrue="1">
      <formula>3</formula>
    </cfRule>
  </conditionalFormatting>
  <conditionalFormatting sqref="K70">
    <cfRule type="cellIs" priority="101" dxfId="95" operator="lessThan" stopIfTrue="1">
      <formula>3</formula>
    </cfRule>
  </conditionalFormatting>
  <conditionalFormatting sqref="K71">
    <cfRule type="cellIs" priority="100" dxfId="95" operator="lessThan" stopIfTrue="1">
      <formula>3</formula>
    </cfRule>
  </conditionalFormatting>
  <conditionalFormatting sqref="K72">
    <cfRule type="cellIs" priority="99" dxfId="95" operator="lessThan" stopIfTrue="1">
      <formula>3</formula>
    </cfRule>
  </conditionalFormatting>
  <conditionalFormatting sqref="K73">
    <cfRule type="cellIs" priority="98" dxfId="95" operator="lessThan" stopIfTrue="1">
      <formula>3</formula>
    </cfRule>
  </conditionalFormatting>
  <conditionalFormatting sqref="K74">
    <cfRule type="cellIs" priority="97" dxfId="95" operator="lessThan" stopIfTrue="1">
      <formula>3</formula>
    </cfRule>
  </conditionalFormatting>
  <conditionalFormatting sqref="K77">
    <cfRule type="cellIs" priority="81" dxfId="2" operator="lessThan" stopIfTrue="1">
      <formula>60</formula>
    </cfRule>
  </conditionalFormatting>
  <conditionalFormatting sqref="Q85">
    <cfRule type="cellIs" priority="80" dxfId="2" operator="greaterThan" stopIfTrue="1">
      <formula>8</formula>
    </cfRule>
  </conditionalFormatting>
  <conditionalFormatting sqref="R85:S85 U85:X85">
    <cfRule type="cellIs" priority="79" dxfId="2" operator="greaterThan" stopIfTrue="1">
      <formula>8</formula>
    </cfRule>
  </conditionalFormatting>
  <conditionalFormatting sqref="S85">
    <cfRule type="cellIs" priority="78" dxfId="2" operator="greaterThan" stopIfTrue="1">
      <formula>8</formula>
    </cfRule>
  </conditionalFormatting>
  <conditionalFormatting sqref="U85">
    <cfRule type="cellIs" priority="76" dxfId="2" operator="greaterThan" stopIfTrue="1">
      <formula>8</formula>
    </cfRule>
  </conditionalFormatting>
  <conditionalFormatting sqref="V85">
    <cfRule type="cellIs" priority="75" dxfId="2" operator="greaterThan" stopIfTrue="1">
      <formula>8</formula>
    </cfRule>
  </conditionalFormatting>
  <conditionalFormatting sqref="W85">
    <cfRule type="cellIs" priority="74" dxfId="2" operator="greaterThan" stopIfTrue="1">
      <formula>8</formula>
    </cfRule>
  </conditionalFormatting>
  <conditionalFormatting sqref="X85">
    <cfRule type="cellIs" priority="73" dxfId="2" operator="greaterThan" stopIfTrue="1">
      <formula>8</formula>
    </cfRule>
  </conditionalFormatting>
  <conditionalFormatting sqref="K54">
    <cfRule type="cellIs" priority="71" dxfId="2" operator="lessThan" stopIfTrue="1">
      <formula>24</formula>
    </cfRule>
  </conditionalFormatting>
  <conditionalFormatting sqref="L15">
    <cfRule type="cellIs" priority="68" dxfId="2" operator="notEqual" stopIfTrue="1">
      <formula>M15+N15+O15</formula>
    </cfRule>
  </conditionalFormatting>
  <conditionalFormatting sqref="L31 L33:L37">
    <cfRule type="cellIs" priority="67" dxfId="2" operator="notEqual" stopIfTrue="1">
      <formula>M31+N31+O31</formula>
    </cfRule>
  </conditionalFormatting>
  <conditionalFormatting sqref="L31 L33:L37">
    <cfRule type="cellIs" priority="66" dxfId="2" operator="notEqual" stopIfTrue="1">
      <formula>M31+N31+O31</formula>
    </cfRule>
  </conditionalFormatting>
  <conditionalFormatting sqref="L34:L37">
    <cfRule type="cellIs" priority="65" dxfId="2" operator="notEqual" stopIfTrue="1">
      <formula>M34+N34+O34</formula>
    </cfRule>
  </conditionalFormatting>
  <conditionalFormatting sqref="L37">
    <cfRule type="cellIs" priority="64" dxfId="2" operator="notEqual" stopIfTrue="1">
      <formula>M37+N37+O37</formula>
    </cfRule>
  </conditionalFormatting>
  <conditionalFormatting sqref="L38">
    <cfRule type="cellIs" priority="63" dxfId="2" operator="notEqual" stopIfTrue="1">
      <formula>M38+N38+O38</formula>
    </cfRule>
  </conditionalFormatting>
  <conditionalFormatting sqref="L64:L66">
    <cfRule type="cellIs" priority="53" dxfId="2" operator="notEqual" stopIfTrue="1">
      <formula>M64+N64+O64</formula>
    </cfRule>
  </conditionalFormatting>
  <conditionalFormatting sqref="L56">
    <cfRule type="cellIs" priority="54" dxfId="2" operator="notEqual" stopIfTrue="1">
      <formula>M56+N56+O56</formula>
    </cfRule>
  </conditionalFormatting>
  <conditionalFormatting sqref="L24">
    <cfRule type="cellIs" priority="52" dxfId="2" operator="notEqual" stopIfTrue="1">
      <formula>M24+N24+O24</formula>
    </cfRule>
  </conditionalFormatting>
  <conditionalFormatting sqref="K33:K36">
    <cfRule type="cellIs" priority="51" dxfId="95" operator="lessThan" stopIfTrue="1">
      <formula>3</formula>
    </cfRule>
  </conditionalFormatting>
  <conditionalFormatting sqref="K16">
    <cfRule type="cellIs" priority="46" dxfId="95" operator="lessThan" stopIfTrue="1">
      <formula>3</formula>
    </cfRule>
  </conditionalFormatting>
  <conditionalFormatting sqref="L16">
    <cfRule type="cellIs" priority="45" dxfId="2" operator="notEqual" stopIfTrue="1">
      <formula>M16+N16+O16</formula>
    </cfRule>
  </conditionalFormatting>
  <conditionalFormatting sqref="L18">
    <cfRule type="cellIs" priority="41" dxfId="2" operator="notEqual" stopIfTrue="1">
      <formula>M18+N18+O18</formula>
    </cfRule>
  </conditionalFormatting>
  <conditionalFormatting sqref="L28">
    <cfRule type="cellIs" priority="38" dxfId="2" operator="notEqual" stopIfTrue="1">
      <formula>M28+N28+O28</formula>
    </cfRule>
  </conditionalFormatting>
  <conditionalFormatting sqref="K17">
    <cfRule type="cellIs" priority="44" dxfId="95" operator="lessThan" stopIfTrue="1">
      <formula>3</formula>
    </cfRule>
  </conditionalFormatting>
  <conditionalFormatting sqref="L17">
    <cfRule type="cellIs" priority="43" dxfId="2" operator="notEqual" stopIfTrue="1">
      <formula>M17+N17+O17</formula>
    </cfRule>
  </conditionalFormatting>
  <conditionalFormatting sqref="K18">
    <cfRule type="cellIs" priority="42" dxfId="95" operator="lessThan" stopIfTrue="1">
      <formula>3</formula>
    </cfRule>
  </conditionalFormatting>
  <conditionalFormatting sqref="L32">
    <cfRule type="cellIs" priority="35" dxfId="2" operator="notEqual" stopIfTrue="1">
      <formula>M32+N32+O32</formula>
    </cfRule>
  </conditionalFormatting>
  <conditionalFormatting sqref="K28">
    <cfRule type="cellIs" priority="40" dxfId="95" operator="lessThan" stopIfTrue="1">
      <formula>3</formula>
    </cfRule>
  </conditionalFormatting>
  <conditionalFormatting sqref="L28">
    <cfRule type="cellIs" priority="39" dxfId="2" operator="notEqual" stopIfTrue="1">
      <formula>M28+N28+O28</formula>
    </cfRule>
  </conditionalFormatting>
  <conditionalFormatting sqref="K32">
    <cfRule type="cellIs" priority="37" dxfId="95" operator="lessThan" stopIfTrue="1">
      <formula>3</formula>
    </cfRule>
  </conditionalFormatting>
  <conditionalFormatting sqref="L32">
    <cfRule type="cellIs" priority="36" dxfId="2" operator="notEqual" stopIfTrue="1">
      <formula>M32+N32+O32</formula>
    </cfRule>
  </conditionalFormatting>
  <conditionalFormatting sqref="L29:L30">
    <cfRule type="cellIs" priority="34" dxfId="2" operator="notEqual" stopIfTrue="1">
      <formula>M29+N29+O29</formula>
    </cfRule>
  </conditionalFormatting>
  <conditionalFormatting sqref="L29:L30">
    <cfRule type="cellIs" priority="33" dxfId="2" operator="notEqual" stopIfTrue="1">
      <formula>M29+N29+O29</formula>
    </cfRule>
  </conditionalFormatting>
  <conditionalFormatting sqref="L40">
    <cfRule type="cellIs" priority="32" dxfId="2" operator="notEqual" stopIfTrue="1">
      <formula>M40+N40+O40</formula>
    </cfRule>
  </conditionalFormatting>
  <conditionalFormatting sqref="L40">
    <cfRule type="cellIs" priority="31" dxfId="2" operator="notEqual" stopIfTrue="1">
      <formula>M40+N40+O40</formula>
    </cfRule>
  </conditionalFormatting>
  <conditionalFormatting sqref="L39">
    <cfRule type="cellIs" priority="30" dxfId="2" operator="notEqual" stopIfTrue="1">
      <formula>M39+N39+O39</formula>
    </cfRule>
  </conditionalFormatting>
  <conditionalFormatting sqref="L39">
    <cfRule type="cellIs" priority="29" dxfId="2" operator="notEqual" stopIfTrue="1">
      <formula>M39+N39+O39</formula>
    </cfRule>
  </conditionalFormatting>
  <conditionalFormatting sqref="L39">
    <cfRule type="cellIs" priority="28" dxfId="2" operator="notEqual" stopIfTrue="1">
      <formula>M39+N39+O39</formula>
    </cfRule>
  </conditionalFormatting>
  <conditionalFormatting sqref="L39">
    <cfRule type="cellIs" priority="27" dxfId="2" operator="notEqual" stopIfTrue="1">
      <formula>M39+N39+O39</formula>
    </cfRule>
  </conditionalFormatting>
  <conditionalFormatting sqref="L42">
    <cfRule type="cellIs" priority="26" dxfId="2" operator="notEqual" stopIfTrue="1">
      <formula>M42+N42+O42</formula>
    </cfRule>
  </conditionalFormatting>
  <conditionalFormatting sqref="L42">
    <cfRule type="cellIs" priority="25" dxfId="2" operator="notEqual" stopIfTrue="1">
      <formula>M42+N42+O42</formula>
    </cfRule>
  </conditionalFormatting>
  <conditionalFormatting sqref="L42">
    <cfRule type="cellIs" priority="24" dxfId="2" operator="notEqual" stopIfTrue="1">
      <formula>M42+N42+O42</formula>
    </cfRule>
  </conditionalFormatting>
  <conditionalFormatting sqref="L42">
    <cfRule type="cellIs" priority="23" dxfId="2" operator="notEqual" stopIfTrue="1">
      <formula>M42+N42+O42</formula>
    </cfRule>
  </conditionalFormatting>
  <conditionalFormatting sqref="L42">
    <cfRule type="cellIs" priority="22" dxfId="2" operator="notEqual" stopIfTrue="1">
      <formula>M42+N42+O42</formula>
    </cfRule>
  </conditionalFormatting>
  <conditionalFormatting sqref="L61">
    <cfRule type="cellIs" priority="21" dxfId="2" operator="notEqual" stopIfTrue="1">
      <formula>M61+N61+O61</formula>
    </cfRule>
  </conditionalFormatting>
  <conditionalFormatting sqref="L62">
    <cfRule type="cellIs" priority="20" dxfId="2" operator="notEqual" stopIfTrue="1">
      <formula>M62+N62+O62</formula>
    </cfRule>
  </conditionalFormatting>
  <conditionalFormatting sqref="L63">
    <cfRule type="cellIs" priority="19" dxfId="2" operator="notEqual" stopIfTrue="1">
      <formula>M63+N63+O63</formula>
    </cfRule>
  </conditionalFormatting>
  <conditionalFormatting sqref="L61">
    <cfRule type="cellIs" priority="18" dxfId="2" operator="notEqual" stopIfTrue="1">
      <formula>M61+N61+O61</formula>
    </cfRule>
  </conditionalFormatting>
  <conditionalFormatting sqref="L62">
    <cfRule type="cellIs" priority="17" dxfId="2" operator="notEqual" stopIfTrue="1">
      <formula>M62+N62+O62</formula>
    </cfRule>
  </conditionalFormatting>
  <conditionalFormatting sqref="L63">
    <cfRule type="cellIs" priority="16" dxfId="2" operator="notEqual" stopIfTrue="1">
      <formula>M63+N63+O63</formula>
    </cfRule>
  </conditionalFormatting>
  <conditionalFormatting sqref="L70">
    <cfRule type="cellIs" priority="15" dxfId="2" operator="notEqual" stopIfTrue="1">
      <formula>M70+N70+O70</formula>
    </cfRule>
  </conditionalFormatting>
  <conditionalFormatting sqref="L71">
    <cfRule type="cellIs" priority="14" dxfId="2" operator="notEqual" stopIfTrue="1">
      <formula>M71+N71+O71</formula>
    </cfRule>
  </conditionalFormatting>
  <conditionalFormatting sqref="L72">
    <cfRule type="cellIs" priority="13" dxfId="2" operator="notEqual" stopIfTrue="1">
      <formula>M72+N72+O72</formula>
    </cfRule>
  </conditionalFormatting>
  <conditionalFormatting sqref="L73">
    <cfRule type="cellIs" priority="12" dxfId="2" operator="notEqual" stopIfTrue="1">
      <formula>M73+N73+O73</formula>
    </cfRule>
  </conditionalFormatting>
  <conditionalFormatting sqref="L74">
    <cfRule type="cellIs" priority="11" dxfId="2" operator="notEqual" stopIfTrue="1">
      <formula>M74+N74+O74</formula>
    </cfRule>
  </conditionalFormatting>
  <conditionalFormatting sqref="L71:L74">
    <cfRule type="cellIs" priority="10" dxfId="2" operator="notEqual" stopIfTrue="1">
      <formula>M71+N71+O71</formula>
    </cfRule>
  </conditionalFormatting>
  <conditionalFormatting sqref="L71:L74">
    <cfRule type="cellIs" priority="9" dxfId="2" operator="notEqual" stopIfTrue="1">
      <formula>M71+N71+O71</formula>
    </cfRule>
  </conditionalFormatting>
  <conditionalFormatting sqref="L71:L74">
    <cfRule type="cellIs" priority="8" dxfId="2" operator="notEqual" stopIfTrue="1">
      <formula>M71+N71+O71</formula>
    </cfRule>
  </conditionalFormatting>
  <conditionalFormatting sqref="L71:L74">
    <cfRule type="cellIs" priority="7" dxfId="2" operator="notEqual" stopIfTrue="1">
      <formula>M71+N71+O71</formula>
    </cfRule>
  </conditionalFormatting>
  <conditionalFormatting sqref="K41">
    <cfRule type="cellIs" priority="6" dxfId="95" operator="lessThan" stopIfTrue="1">
      <formula>3</formula>
    </cfRule>
  </conditionalFormatting>
  <conditionalFormatting sqref="L41">
    <cfRule type="cellIs" priority="5" dxfId="2" operator="notEqual" stopIfTrue="1">
      <formula>M41+N41+O41</formula>
    </cfRule>
  </conditionalFormatting>
  <conditionalFormatting sqref="L41">
    <cfRule type="cellIs" priority="4" dxfId="2" operator="notEqual" stopIfTrue="1">
      <formula>M41+N41+O41</formula>
    </cfRule>
  </conditionalFormatting>
  <conditionalFormatting sqref="L41">
    <cfRule type="cellIs" priority="3" dxfId="2" operator="notEqual" stopIfTrue="1">
      <formula>M41+N41+O41</formula>
    </cfRule>
  </conditionalFormatting>
  <conditionalFormatting sqref="L41">
    <cfRule type="cellIs" priority="2" dxfId="2" operator="notEqual" stopIfTrue="1">
      <formula>M41+N41+O41</formula>
    </cfRule>
  </conditionalFormatting>
  <conditionalFormatting sqref="L41">
    <cfRule type="cellIs" priority="1" dxfId="2" operator="notEqual" stopIfTrue="1">
      <formula>M41+N41+O41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44"/>
  <sheetViews>
    <sheetView zoomScale="55" zoomScaleNormal="55" zoomScalePageLayoutView="0" workbookViewId="0" topLeftCell="A1">
      <selection activeCell="Q19" sqref="Q19:U19"/>
    </sheetView>
  </sheetViews>
  <sheetFormatPr defaultColWidth="9.00390625" defaultRowHeight="12.75"/>
  <cols>
    <col min="1" max="21" width="8.625" style="48" customWidth="1"/>
    <col min="22" max="16384" width="8.875" style="48" customWidth="1"/>
  </cols>
  <sheetData>
    <row r="2" spans="1:21" s="71" customFormat="1" ht="19.5" customHeight="1" thickBot="1">
      <c r="A2" s="413" t="s">
        <v>137</v>
      </c>
      <c r="B2" s="413"/>
      <c r="C2" s="413"/>
      <c r="D2" s="11"/>
      <c r="E2" s="12"/>
      <c r="F2" s="12"/>
      <c r="G2" s="12"/>
      <c r="H2" s="13"/>
      <c r="I2" s="14"/>
      <c r="J2" s="14"/>
      <c r="K2" s="15"/>
      <c r="L2" s="70"/>
      <c r="M2" s="413" t="s">
        <v>138</v>
      </c>
      <c r="N2" s="413"/>
      <c r="O2" s="413"/>
      <c r="P2" s="413"/>
      <c r="Q2" s="14"/>
      <c r="R2" s="14"/>
      <c r="S2" s="14"/>
      <c r="T2" s="14"/>
      <c r="U2" s="14"/>
    </row>
    <row r="3" spans="1:21" s="71" customFormat="1" ht="16.5" customHeight="1">
      <c r="A3" s="414" t="s">
        <v>49</v>
      </c>
      <c r="B3" s="416" t="s">
        <v>50</v>
      </c>
      <c r="C3" s="416"/>
      <c r="D3" s="416"/>
      <c r="E3" s="416"/>
      <c r="F3" s="416"/>
      <c r="G3" s="416"/>
      <c r="H3" s="418" t="s">
        <v>51</v>
      </c>
      <c r="I3" s="416" t="s">
        <v>52</v>
      </c>
      <c r="J3" s="416"/>
      <c r="K3" s="420"/>
      <c r="L3" s="70"/>
      <c r="M3" s="421" t="s">
        <v>53</v>
      </c>
      <c r="N3" s="422"/>
      <c r="O3" s="425" t="s">
        <v>54</v>
      </c>
      <c r="P3" s="426"/>
      <c r="Q3" s="426"/>
      <c r="R3" s="426"/>
      <c r="S3" s="426"/>
      <c r="T3" s="427"/>
      <c r="U3" s="434" t="s">
        <v>51</v>
      </c>
    </row>
    <row r="4" spans="1:21" s="71" customFormat="1" ht="16.5" customHeight="1">
      <c r="A4" s="415"/>
      <c r="B4" s="417"/>
      <c r="C4" s="417"/>
      <c r="D4" s="417"/>
      <c r="E4" s="417"/>
      <c r="F4" s="417"/>
      <c r="G4" s="417"/>
      <c r="H4" s="419"/>
      <c r="I4" s="417" t="s">
        <v>55</v>
      </c>
      <c r="J4" s="437" t="s">
        <v>56</v>
      </c>
      <c r="K4" s="438"/>
      <c r="L4" s="70"/>
      <c r="M4" s="423"/>
      <c r="N4" s="424"/>
      <c r="O4" s="428"/>
      <c r="P4" s="429"/>
      <c r="Q4" s="429"/>
      <c r="R4" s="429"/>
      <c r="S4" s="429"/>
      <c r="T4" s="430"/>
      <c r="U4" s="435"/>
    </row>
    <row r="5" spans="1:21" s="71" customFormat="1" ht="27" customHeight="1">
      <c r="A5" s="415"/>
      <c r="B5" s="417"/>
      <c r="C5" s="417"/>
      <c r="D5" s="417"/>
      <c r="E5" s="417"/>
      <c r="F5" s="417"/>
      <c r="G5" s="417"/>
      <c r="H5" s="419"/>
      <c r="I5" s="417"/>
      <c r="J5" s="437"/>
      <c r="K5" s="438"/>
      <c r="L5" s="70"/>
      <c r="M5" s="423"/>
      <c r="N5" s="424"/>
      <c r="O5" s="431"/>
      <c r="P5" s="432"/>
      <c r="Q5" s="432"/>
      <c r="R5" s="432"/>
      <c r="S5" s="432"/>
      <c r="T5" s="433"/>
      <c r="U5" s="436"/>
    </row>
    <row r="6" spans="1:21" s="71" customFormat="1" ht="30" customHeight="1">
      <c r="A6" s="42" t="str">
        <f>ЗМІСТ!A52</f>
        <v>ОК. 33</v>
      </c>
      <c r="B6" s="439" t="str">
        <f>ЗМІСТ!B52</f>
        <v>Навчальна практика</v>
      </c>
      <c r="C6" s="439"/>
      <c r="D6" s="439"/>
      <c r="E6" s="439"/>
      <c r="F6" s="439"/>
      <c r="G6" s="439"/>
      <c r="H6" s="18" t="s">
        <v>204</v>
      </c>
      <c r="I6" s="43">
        <v>9</v>
      </c>
      <c r="J6" s="440"/>
      <c r="K6" s="441"/>
      <c r="L6" s="70"/>
      <c r="M6" s="442"/>
      <c r="N6" s="443"/>
      <c r="O6" s="448" t="s">
        <v>244</v>
      </c>
      <c r="P6" s="449"/>
      <c r="Q6" s="449"/>
      <c r="R6" s="449"/>
      <c r="S6" s="449"/>
      <c r="T6" s="450"/>
      <c r="U6" s="457">
        <v>8</v>
      </c>
    </row>
    <row r="7" spans="1:21" s="71" customFormat="1" ht="30" customHeight="1">
      <c r="A7" s="42" t="str">
        <f>ЗМІСТ!A53</f>
        <v>ОК. 34</v>
      </c>
      <c r="B7" s="439" t="str">
        <f>ЗМІСТ!B53</f>
        <v>Виробнича практика</v>
      </c>
      <c r="C7" s="439"/>
      <c r="D7" s="439"/>
      <c r="E7" s="439"/>
      <c r="F7" s="439"/>
      <c r="G7" s="439"/>
      <c r="H7" s="46" t="s">
        <v>191</v>
      </c>
      <c r="I7" s="43">
        <v>14</v>
      </c>
      <c r="J7" s="440"/>
      <c r="K7" s="441"/>
      <c r="L7" s="70"/>
      <c r="M7" s="444"/>
      <c r="N7" s="445"/>
      <c r="O7" s="451"/>
      <c r="P7" s="452"/>
      <c r="Q7" s="452"/>
      <c r="R7" s="452"/>
      <c r="S7" s="452"/>
      <c r="T7" s="453"/>
      <c r="U7" s="458"/>
    </row>
    <row r="8" spans="1:21" s="71" customFormat="1" ht="30" customHeight="1">
      <c r="A8" s="42"/>
      <c r="B8" s="439"/>
      <c r="C8" s="439"/>
      <c r="D8" s="439"/>
      <c r="E8" s="439"/>
      <c r="F8" s="439"/>
      <c r="G8" s="439"/>
      <c r="H8" s="46"/>
      <c r="I8" s="43"/>
      <c r="J8" s="487"/>
      <c r="K8" s="488"/>
      <c r="L8" s="70"/>
      <c r="M8" s="444"/>
      <c r="N8" s="445"/>
      <c r="O8" s="451"/>
      <c r="P8" s="452"/>
      <c r="Q8" s="452"/>
      <c r="R8" s="452"/>
      <c r="S8" s="452"/>
      <c r="T8" s="453"/>
      <c r="U8" s="458"/>
    </row>
    <row r="9" spans="1:21" s="71" customFormat="1" ht="30" customHeight="1" thickBot="1">
      <c r="A9" s="44"/>
      <c r="B9" s="460"/>
      <c r="C9" s="460"/>
      <c r="D9" s="460"/>
      <c r="E9" s="460"/>
      <c r="F9" s="460"/>
      <c r="G9" s="460"/>
      <c r="H9" s="47"/>
      <c r="I9" s="45"/>
      <c r="J9" s="461"/>
      <c r="K9" s="462"/>
      <c r="L9" s="69"/>
      <c r="M9" s="446"/>
      <c r="N9" s="447"/>
      <c r="O9" s="454"/>
      <c r="P9" s="455"/>
      <c r="Q9" s="455"/>
      <c r="R9" s="455"/>
      <c r="S9" s="455"/>
      <c r="T9" s="456"/>
      <c r="U9" s="459"/>
    </row>
    <row r="12" spans="1:21" ht="19.5" customHeight="1" thickBot="1">
      <c r="A12" s="465" t="s">
        <v>57</v>
      </c>
      <c r="B12" s="465"/>
      <c r="C12" s="465"/>
      <c r="D12" s="46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4.75" customHeight="1">
      <c r="A13" s="466" t="s">
        <v>58</v>
      </c>
      <c r="B13" s="467"/>
      <c r="C13" s="467"/>
      <c r="D13" s="467"/>
      <c r="E13" s="467"/>
      <c r="F13" s="467"/>
      <c r="G13" s="467"/>
      <c r="H13" s="467"/>
      <c r="I13" s="16" t="s">
        <v>59</v>
      </c>
      <c r="J13" s="16" t="s">
        <v>60</v>
      </c>
      <c r="K13" s="16" t="s">
        <v>61</v>
      </c>
      <c r="L13" s="16" t="s">
        <v>62</v>
      </c>
      <c r="M13" s="16" t="s">
        <v>63</v>
      </c>
      <c r="N13" s="16" t="s">
        <v>64</v>
      </c>
      <c r="O13" s="16" t="s">
        <v>65</v>
      </c>
      <c r="P13" s="16" t="s">
        <v>66</v>
      </c>
      <c r="Q13" s="468" t="s">
        <v>44</v>
      </c>
      <c r="R13" s="468"/>
      <c r="S13" s="468"/>
      <c r="T13" s="468"/>
      <c r="U13" s="469"/>
    </row>
    <row r="14" spans="1:21" ht="24.75" customHeight="1">
      <c r="A14" s="470" t="s">
        <v>100</v>
      </c>
      <c r="B14" s="471"/>
      <c r="C14" s="471"/>
      <c r="D14" s="471"/>
      <c r="E14" s="471"/>
      <c r="F14" s="471"/>
      <c r="G14" s="471"/>
      <c r="H14" s="471"/>
      <c r="I14" s="17">
        <f>ЗМІСТ!Q6</f>
        <v>18</v>
      </c>
      <c r="J14" s="17">
        <f>ЗМІСТ!R6</f>
        <v>18</v>
      </c>
      <c r="K14" s="17">
        <f>ЗМІСТ!S6</f>
        <v>15</v>
      </c>
      <c r="L14" s="17">
        <f>ЗМІСТ!T6</f>
        <v>15</v>
      </c>
      <c r="M14" s="17">
        <f>ЗМІСТ!U6</f>
        <v>15</v>
      </c>
      <c r="N14" s="17">
        <f>ЗМІСТ!V6</f>
        <v>15</v>
      </c>
      <c r="O14" s="17">
        <f>ЗМІСТ!W6</f>
        <v>15</v>
      </c>
      <c r="P14" s="17">
        <f>ЗМІСТ!X6</f>
        <v>15</v>
      </c>
      <c r="Q14" s="472">
        <f>SUM(I14:P14)</f>
        <v>126</v>
      </c>
      <c r="R14" s="472"/>
      <c r="S14" s="472"/>
      <c r="T14" s="472"/>
      <c r="U14" s="473"/>
    </row>
    <row r="15" spans="1:21" ht="24.75" customHeight="1">
      <c r="A15" s="470" t="s">
        <v>139</v>
      </c>
      <c r="B15" s="471"/>
      <c r="C15" s="471"/>
      <c r="D15" s="471"/>
      <c r="E15" s="471"/>
      <c r="F15" s="471"/>
      <c r="G15" s="471"/>
      <c r="H15" s="471"/>
      <c r="I15" s="17">
        <f>I14-ROUNDDOWN(SUM(ЗМІСТ!Q52:Q53)/1.5,0)</f>
        <v>18</v>
      </c>
      <c r="J15" s="17">
        <f>J14-ROUNDDOWN(SUM(ЗМІСТ!R52:R53)/1.5,0)</f>
        <v>16</v>
      </c>
      <c r="K15" s="17">
        <f>K14-ROUNDDOWN(SUM(ЗМІСТ!S52:S53)/1.5,0)</f>
        <v>13</v>
      </c>
      <c r="L15" s="17">
        <f>L14-ROUNDDOWN(SUM(ЗМІСТ!T52:T53)/1.5,0)</f>
        <v>13</v>
      </c>
      <c r="M15" s="17">
        <f>M14-ROUNDDOWN(SUM(ЗМІСТ!U52:U53)/1.5,0)</f>
        <v>13</v>
      </c>
      <c r="N15" s="17">
        <f>N14-ROUNDDOWN(SUM(ЗМІСТ!V52:V53)/1.5,0)</f>
        <v>11</v>
      </c>
      <c r="O15" s="17">
        <v>10</v>
      </c>
      <c r="P15" s="17">
        <f>P14-ROUNDDOWN(SUM(ЗМІСТ!X52:X53)/1.5,0)</f>
        <v>10</v>
      </c>
      <c r="Q15" s="472">
        <f>SUM(I15:P15)</f>
        <v>104</v>
      </c>
      <c r="R15" s="472"/>
      <c r="S15" s="472"/>
      <c r="T15" s="472"/>
      <c r="U15" s="473"/>
    </row>
    <row r="16" spans="1:21" ht="24.75" customHeight="1">
      <c r="A16" s="470" t="s">
        <v>67</v>
      </c>
      <c r="B16" s="471"/>
      <c r="C16" s="471"/>
      <c r="D16" s="471"/>
      <c r="E16" s="471"/>
      <c r="F16" s="471"/>
      <c r="G16" s="471"/>
      <c r="H16" s="471"/>
      <c r="I16" s="46">
        <v>260</v>
      </c>
      <c r="J16" s="46">
        <v>200</v>
      </c>
      <c r="K16" s="46">
        <v>240</v>
      </c>
      <c r="L16" s="46">
        <v>200</v>
      </c>
      <c r="M16" s="46">
        <v>210</v>
      </c>
      <c r="N16" s="46">
        <v>200</v>
      </c>
      <c r="O16" s="46">
        <f>10*(30-SUM(ЗМІСТ!W52:W53)-SUM(ЗМІСТ!W46:W48))</f>
        <v>210</v>
      </c>
      <c r="P16" s="46">
        <v>230</v>
      </c>
      <c r="Q16" s="472">
        <f>SUM(I16:P16)</f>
        <v>1750</v>
      </c>
      <c r="R16" s="472"/>
      <c r="S16" s="472"/>
      <c r="T16" s="472"/>
      <c r="U16" s="473"/>
    </row>
    <row r="17" spans="1:21" ht="24.75" customHeight="1">
      <c r="A17" s="470" t="s">
        <v>68</v>
      </c>
      <c r="B17" s="471"/>
      <c r="C17" s="471"/>
      <c r="D17" s="471"/>
      <c r="E17" s="471"/>
      <c r="F17" s="471"/>
      <c r="G17" s="471"/>
      <c r="H17" s="471"/>
      <c r="I17" s="18">
        <f>I16/I15</f>
        <v>14.444444444444445</v>
      </c>
      <c r="J17" s="18">
        <f aca="true" t="shared" si="0" ref="J17:P17">J16/J15</f>
        <v>12.5</v>
      </c>
      <c r="K17" s="18">
        <f t="shared" si="0"/>
        <v>18.46153846153846</v>
      </c>
      <c r="L17" s="18">
        <f t="shared" si="0"/>
        <v>15.384615384615385</v>
      </c>
      <c r="M17" s="18">
        <f t="shared" si="0"/>
        <v>16.153846153846153</v>
      </c>
      <c r="N17" s="18">
        <f t="shared" si="0"/>
        <v>18.181818181818183</v>
      </c>
      <c r="O17" s="18">
        <f t="shared" si="0"/>
        <v>21</v>
      </c>
      <c r="P17" s="18">
        <f t="shared" si="0"/>
        <v>23</v>
      </c>
      <c r="Q17" s="463"/>
      <c r="R17" s="463"/>
      <c r="S17" s="463"/>
      <c r="T17" s="463"/>
      <c r="U17" s="464"/>
    </row>
    <row r="18" spans="1:21" ht="24.75" customHeight="1">
      <c r="A18" s="481" t="s">
        <v>69</v>
      </c>
      <c r="B18" s="482"/>
      <c r="C18" s="482"/>
      <c r="D18" s="482"/>
      <c r="E18" s="482"/>
      <c r="F18" s="482"/>
      <c r="G18" s="482"/>
      <c r="H18" s="482"/>
      <c r="I18" s="18">
        <f>ЗМІСТ!Q79</f>
        <v>30</v>
      </c>
      <c r="J18" s="18">
        <f>ЗМІСТ!R79</f>
        <v>30</v>
      </c>
      <c r="K18" s="18">
        <f>ЗМІСТ!S79</f>
        <v>30</v>
      </c>
      <c r="L18" s="18">
        <f>ЗМІСТ!T79</f>
        <v>30</v>
      </c>
      <c r="M18" s="18">
        <f>ЗМІСТ!U79</f>
        <v>30</v>
      </c>
      <c r="N18" s="18">
        <f>ЗМІСТ!V79</f>
        <v>30</v>
      </c>
      <c r="O18" s="18">
        <f>ЗМІСТ!W79</f>
        <v>30</v>
      </c>
      <c r="P18" s="18">
        <f>ЗМІСТ!X79</f>
        <v>30</v>
      </c>
      <c r="Q18" s="483">
        <f>SUM(I18:P18)</f>
        <v>240</v>
      </c>
      <c r="R18" s="483"/>
      <c r="S18" s="483"/>
      <c r="T18" s="483"/>
      <c r="U18" s="484"/>
    </row>
    <row r="19" spans="1:21" ht="24.75" customHeight="1">
      <c r="A19" s="470" t="s">
        <v>70</v>
      </c>
      <c r="B19" s="471"/>
      <c r="C19" s="471"/>
      <c r="D19" s="471"/>
      <c r="E19" s="471"/>
      <c r="F19" s="471"/>
      <c r="G19" s="471"/>
      <c r="H19" s="471"/>
      <c r="I19" s="2">
        <f>ЗМІСТ!Q81</f>
        <v>2</v>
      </c>
      <c r="J19" s="2">
        <f>ЗМІСТ!R81</f>
        <v>2</v>
      </c>
      <c r="K19" s="2">
        <f>ЗМІСТ!S81</f>
        <v>2</v>
      </c>
      <c r="L19" s="2">
        <f>ЗМІСТ!T81</f>
        <v>0</v>
      </c>
      <c r="M19" s="2">
        <f>ЗМІСТ!U81</f>
        <v>2</v>
      </c>
      <c r="N19" s="2">
        <f>ЗМІСТ!V81</f>
        <v>2</v>
      </c>
      <c r="O19" s="2">
        <f>ЗМІСТ!W81</f>
        <v>2</v>
      </c>
      <c r="P19" s="2">
        <f>ЗМІСТ!X81</f>
        <v>2</v>
      </c>
      <c r="Q19" s="463">
        <f>SUM(I19:P19)</f>
        <v>14</v>
      </c>
      <c r="R19" s="463"/>
      <c r="S19" s="463"/>
      <c r="T19" s="463"/>
      <c r="U19" s="464"/>
    </row>
    <row r="20" spans="1:21" ht="24.75" customHeight="1">
      <c r="A20" s="470" t="s">
        <v>101</v>
      </c>
      <c r="B20" s="471"/>
      <c r="C20" s="471"/>
      <c r="D20" s="471"/>
      <c r="E20" s="471"/>
      <c r="F20" s="471"/>
      <c r="G20" s="471"/>
      <c r="H20" s="471"/>
      <c r="I20" s="2">
        <f>ЗМІСТ!Q82</f>
        <v>5</v>
      </c>
      <c r="J20" s="2">
        <f>ЗМІСТ!R82</f>
        <v>6</v>
      </c>
      <c r="K20" s="2">
        <f>ЗМІСТ!S82</f>
        <v>3</v>
      </c>
      <c r="L20" s="2">
        <f>ЗМІСТ!T82</f>
        <v>7</v>
      </c>
      <c r="M20" s="2">
        <f>ЗМІСТ!U82</f>
        <v>5</v>
      </c>
      <c r="N20" s="2">
        <f>ЗМІСТ!V82</f>
        <v>5</v>
      </c>
      <c r="O20" s="2">
        <f>ЗМІСТ!W82</f>
        <v>3</v>
      </c>
      <c r="P20" s="2">
        <f>ЗМІСТ!X82</f>
        <v>4</v>
      </c>
      <c r="Q20" s="463">
        <f>SUM(I20:P20)</f>
        <v>38</v>
      </c>
      <c r="R20" s="463"/>
      <c r="S20" s="463"/>
      <c r="T20" s="463"/>
      <c r="U20" s="464"/>
    </row>
    <row r="21" spans="1:21" ht="24.75" customHeight="1">
      <c r="A21" s="474" t="s">
        <v>71</v>
      </c>
      <c r="B21" s="475"/>
      <c r="C21" s="475"/>
      <c r="D21" s="475"/>
      <c r="E21" s="475"/>
      <c r="F21" s="475"/>
      <c r="G21" s="475"/>
      <c r="H21" s="476"/>
      <c r="I21" s="19">
        <f>ЗМІСТ!Q83</f>
        <v>0</v>
      </c>
      <c r="J21" s="19">
        <f>ЗМІСТ!R83</f>
        <v>0</v>
      </c>
      <c r="K21" s="19">
        <f>ЗМІСТ!S83</f>
        <v>0</v>
      </c>
      <c r="L21" s="19">
        <f>ЗМІСТ!T83</f>
        <v>1</v>
      </c>
      <c r="M21" s="19">
        <f>ЗМІСТ!U83</f>
        <v>1</v>
      </c>
      <c r="N21" s="19">
        <f>ЗМІСТ!V83</f>
        <v>0</v>
      </c>
      <c r="O21" s="19">
        <f>ЗМІСТ!W83</f>
        <v>1</v>
      </c>
      <c r="P21" s="19">
        <f>ЗМІСТ!X83</f>
        <v>0</v>
      </c>
      <c r="Q21" s="463">
        <f>SUM(I21:P21)</f>
        <v>3</v>
      </c>
      <c r="R21" s="463"/>
      <c r="S21" s="463"/>
      <c r="T21" s="463"/>
      <c r="U21" s="464"/>
    </row>
    <row r="22" spans="1:21" ht="24.75" customHeight="1" thickBot="1">
      <c r="A22" s="477" t="s">
        <v>105</v>
      </c>
      <c r="B22" s="478"/>
      <c r="C22" s="478"/>
      <c r="D22" s="478"/>
      <c r="E22" s="478"/>
      <c r="F22" s="478"/>
      <c r="G22" s="478"/>
      <c r="H22" s="478"/>
      <c r="I22" s="20">
        <f>ЗМІСТ!Q84</f>
        <v>0</v>
      </c>
      <c r="J22" s="20">
        <f>ЗМІСТ!R84</f>
        <v>1</v>
      </c>
      <c r="K22" s="20">
        <f>ЗМІСТ!S84</f>
        <v>1</v>
      </c>
      <c r="L22" s="20">
        <f>ЗМІСТ!T84</f>
        <v>1</v>
      </c>
      <c r="M22" s="20">
        <f>ЗМІСТ!U84</f>
        <v>1</v>
      </c>
      <c r="N22" s="20">
        <f>ЗМІСТ!V84</f>
        <v>1</v>
      </c>
      <c r="O22" s="20">
        <f>ЗМІСТ!W84</f>
        <v>1</v>
      </c>
      <c r="P22" s="20">
        <f>ЗМІСТ!X84</f>
        <v>1</v>
      </c>
      <c r="Q22" s="479">
        <f>SUM(I22:P22)</f>
        <v>7</v>
      </c>
      <c r="R22" s="479"/>
      <c r="S22" s="479"/>
      <c r="T22" s="479"/>
      <c r="U22" s="480"/>
    </row>
    <row r="23" ht="9" customHeight="1"/>
    <row r="24" ht="15" customHeight="1" hidden="1"/>
    <row r="25" spans="1:21" s="71" customFormat="1" ht="37.5" customHeight="1">
      <c r="A25" s="489" t="s">
        <v>210</v>
      </c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</row>
    <row r="26" spans="1:21" s="72" customFormat="1" ht="3.75" customHeight="1">
      <c r="A26" s="123"/>
      <c r="B26" s="124"/>
      <c r="C26" s="125"/>
      <c r="D26" s="126"/>
      <c r="E26" s="127"/>
      <c r="F26" s="127"/>
      <c r="G26" s="127"/>
      <c r="H26" s="128"/>
      <c r="I26" s="129"/>
      <c r="J26" s="129"/>
      <c r="K26" s="127"/>
      <c r="L26" s="127"/>
      <c r="M26" s="127"/>
      <c r="N26" s="127"/>
      <c r="O26" s="127"/>
      <c r="P26" s="127"/>
      <c r="Q26" s="129"/>
      <c r="R26" s="129"/>
      <c r="S26" s="129"/>
      <c r="T26" s="129"/>
      <c r="U26" s="129"/>
    </row>
    <row r="27" spans="1:21" s="73" customFormat="1" ht="18">
      <c r="A27" s="199" t="s">
        <v>240</v>
      </c>
      <c r="B27" s="200"/>
      <c r="C27" s="200"/>
      <c r="D27" s="200"/>
      <c r="E27" s="200"/>
      <c r="F27" s="200"/>
      <c r="G27" s="200"/>
      <c r="H27" s="200"/>
      <c r="I27" s="130"/>
      <c r="J27" s="130"/>
      <c r="K27" s="130"/>
      <c r="L27" s="130"/>
      <c r="M27" s="490" t="s">
        <v>72</v>
      </c>
      <c r="N27" s="490"/>
      <c r="O27" s="490"/>
      <c r="P27" s="490"/>
      <c r="Q27" s="490"/>
      <c r="R27" s="490"/>
      <c r="S27" s="490"/>
      <c r="T27" s="490"/>
      <c r="U27" s="490"/>
    </row>
    <row r="28" spans="1:21" s="73" customFormat="1" ht="24.75" customHeight="1">
      <c r="A28" s="201" t="s">
        <v>132</v>
      </c>
      <c r="B28" s="200"/>
      <c r="C28" s="200"/>
      <c r="D28" s="200"/>
      <c r="E28" s="200"/>
      <c r="F28" s="200"/>
      <c r="G28" s="200"/>
      <c r="H28" s="200"/>
      <c r="I28" s="130"/>
      <c r="J28" s="130"/>
      <c r="K28" s="130"/>
      <c r="L28" s="130"/>
      <c r="M28" s="490" t="s">
        <v>109</v>
      </c>
      <c r="N28" s="490"/>
      <c r="O28" s="490"/>
      <c r="P28" s="490"/>
      <c r="Q28" s="490"/>
      <c r="R28" s="490"/>
      <c r="S28" s="490"/>
      <c r="T28" s="490"/>
      <c r="U28" s="490"/>
    </row>
    <row r="29" spans="1:21" s="74" customFormat="1" ht="19.5" customHeight="1">
      <c r="A29" s="201"/>
      <c r="B29" s="200"/>
      <c r="C29" s="200"/>
      <c r="D29" s="200"/>
      <c r="E29" s="200"/>
      <c r="F29" s="200"/>
      <c r="G29" s="200"/>
      <c r="H29" s="20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</row>
    <row r="30" spans="1:21" s="73" customFormat="1" ht="19.5" customHeight="1">
      <c r="A30" s="202" t="s">
        <v>102</v>
      </c>
      <c r="B30" s="202"/>
      <c r="C30" s="202"/>
      <c r="D30" s="202"/>
      <c r="E30" s="203" t="s">
        <v>238</v>
      </c>
      <c r="F30" s="204"/>
      <c r="G30" s="204"/>
      <c r="H30" s="205"/>
      <c r="I30" s="132"/>
      <c r="J30" s="132"/>
      <c r="K30" s="132"/>
      <c r="L30" s="132"/>
      <c r="M30" s="490" t="s">
        <v>103</v>
      </c>
      <c r="N30" s="490"/>
      <c r="O30" s="490"/>
      <c r="P30" s="490"/>
      <c r="Q30" s="490"/>
      <c r="R30" s="490"/>
      <c r="S30" s="490"/>
      <c r="T30" s="490"/>
      <c r="U30" s="490"/>
    </row>
    <row r="31" spans="1:21" s="75" customFormat="1" ht="24.75" customHeight="1">
      <c r="A31" s="200"/>
      <c r="B31" s="200"/>
      <c r="C31" s="206"/>
      <c r="D31" s="206"/>
      <c r="E31" s="200"/>
      <c r="F31" s="200"/>
      <c r="G31" s="200"/>
      <c r="H31" s="20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</row>
    <row r="32" spans="1:21" s="75" customFormat="1" ht="19.5" customHeight="1">
      <c r="A32" s="133" t="s">
        <v>148</v>
      </c>
      <c r="B32" s="133"/>
      <c r="C32" s="133"/>
      <c r="D32" s="133"/>
      <c r="E32" s="134"/>
      <c r="F32" s="198" t="s">
        <v>239</v>
      </c>
      <c r="G32" s="131"/>
      <c r="H32" s="132"/>
      <c r="I32" s="132"/>
      <c r="J32" s="132"/>
      <c r="K32" s="132"/>
      <c r="L32" s="133" t="s">
        <v>241</v>
      </c>
      <c r="M32" s="130"/>
      <c r="N32" s="133"/>
      <c r="O32" s="133"/>
      <c r="P32" s="133"/>
      <c r="Q32" s="133"/>
      <c r="R32" s="133"/>
      <c r="T32" s="135"/>
      <c r="U32" s="133"/>
    </row>
    <row r="34" spans="1:21" ht="12.75" customHeight="1">
      <c r="A34" s="485" t="s">
        <v>207</v>
      </c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</row>
    <row r="35" spans="1:21" ht="6.75" customHeight="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</row>
    <row r="36" spans="1:21" ht="12.75" customHeight="1" hidden="1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</row>
    <row r="37" spans="1:21" ht="12.75" customHeight="1" hidden="1">
      <c r="A37" s="486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</row>
    <row r="38" spans="1:21" ht="12.75" customHeight="1" hidden="1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</row>
    <row r="39" spans="1:21" ht="12.75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</row>
    <row r="40" spans="1:21" ht="12.75" customHeight="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</row>
    <row r="41" spans="1:21" ht="12.75" customHeight="1">
      <c r="A41" s="486"/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</row>
    <row r="42" spans="1:21" ht="12.75" customHeight="1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</row>
    <row r="43" spans="1:21" ht="12.75" customHeight="1">
      <c r="A43" s="486"/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</row>
    <row r="44" spans="1:21" ht="12.75" customHeight="1">
      <c r="A44" s="486"/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  <c r="P44" s="486"/>
      <c r="Q44" s="486"/>
      <c r="R44" s="486"/>
      <c r="S44" s="486"/>
      <c r="T44" s="486"/>
      <c r="U44" s="486"/>
    </row>
  </sheetData>
  <sheetProtection deleteRows="0"/>
  <mergeCells count="48">
    <mergeCell ref="A34:U44"/>
    <mergeCell ref="B7:G7"/>
    <mergeCell ref="J7:K7"/>
    <mergeCell ref="B8:G8"/>
    <mergeCell ref="J8:K8"/>
    <mergeCell ref="A25:U25"/>
    <mergeCell ref="M27:U27"/>
    <mergeCell ref="M28:U28"/>
    <mergeCell ref="M30:U30"/>
    <mergeCell ref="A20:H20"/>
    <mergeCell ref="Q20:U20"/>
    <mergeCell ref="A21:H21"/>
    <mergeCell ref="Q21:U21"/>
    <mergeCell ref="A22:H22"/>
    <mergeCell ref="Q22:U22"/>
    <mergeCell ref="A17:H17"/>
    <mergeCell ref="Q17:U17"/>
    <mergeCell ref="A18:H18"/>
    <mergeCell ref="Q18:U18"/>
    <mergeCell ref="A19:H19"/>
    <mergeCell ref="Q19:U19"/>
    <mergeCell ref="A12:D12"/>
    <mergeCell ref="A13:H13"/>
    <mergeCell ref="Q13:U13"/>
    <mergeCell ref="A14:H14"/>
    <mergeCell ref="Q14:U14"/>
    <mergeCell ref="A16:H16"/>
    <mergeCell ref="Q16:U16"/>
    <mergeCell ref="A15:H15"/>
    <mergeCell ref="Q15:U15"/>
    <mergeCell ref="U3:U5"/>
    <mergeCell ref="I4:I5"/>
    <mergeCell ref="J4:K5"/>
    <mergeCell ref="B6:G6"/>
    <mergeCell ref="J6:K6"/>
    <mergeCell ref="M6:N9"/>
    <mergeCell ref="O6:T9"/>
    <mergeCell ref="U6:U9"/>
    <mergeCell ref="B9:G9"/>
    <mergeCell ref="J9:K9"/>
    <mergeCell ref="A2:C2"/>
    <mergeCell ref="M2:P2"/>
    <mergeCell ref="A3:A5"/>
    <mergeCell ref="B3:G5"/>
    <mergeCell ref="H3:H5"/>
    <mergeCell ref="I3:K3"/>
    <mergeCell ref="M3:N5"/>
    <mergeCell ref="O3:T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1.625" style="48" customWidth="1"/>
    <col min="2" max="16384" width="8.875" style="48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5">
      <c r="A2" s="491" t="s">
        <v>140</v>
      </c>
      <c r="B2" s="491"/>
      <c r="C2" s="491"/>
      <c r="D2" s="491"/>
      <c r="E2" s="491"/>
      <c r="F2" s="491"/>
      <c r="G2" s="491"/>
      <c r="H2" s="491"/>
      <c r="I2" s="491"/>
    </row>
    <row r="3" spans="1:9" ht="15">
      <c r="A3" s="24" t="s">
        <v>51</v>
      </c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25">
        <v>7</v>
      </c>
      <c r="I3" s="25">
        <v>8</v>
      </c>
    </row>
    <row r="4" spans="1:9" ht="15">
      <c r="A4" s="24" t="s">
        <v>104</v>
      </c>
      <c r="B4" s="25">
        <f>COUNTA(ЗМІСТ!Q11:Q18,ЗМІСТ!Q22:Q42,ЗМІСТ!Q46:Q48,ЗМІСТ!Q52:Q53,ЗМІСТ!Q61:Q66,ЗМІСТ!Q70:Q74)</f>
        <v>9</v>
      </c>
      <c r="C4" s="25">
        <f>COUNTA(ЗМІСТ!R11:R18,ЗМІСТ!R22:R42,ЗМІСТ!R46:R48,ЗМІСТ!R52:R53,ЗМІСТ!R61:R66,ЗМІСТ!R70:R74)</f>
        <v>8</v>
      </c>
      <c r="D4" s="25">
        <f>COUNTA(ЗМІСТ!S11:S18,ЗМІСТ!S22:S42,ЗМІСТ!S46:S48,ЗМІСТ!S52:S53,ЗМІСТ!S61:S66,ЗМІСТ!S70:S74)</f>
        <v>9</v>
      </c>
      <c r="E4" s="25">
        <f>COUNTA(ЗМІСТ!T11:T18,ЗМІСТ!T22:T42,ЗМІСТ!T46:T48,ЗМІСТ!T52:T53,ЗМІСТ!T61:T66,ЗМІСТ!T70:T74)</f>
        <v>9</v>
      </c>
      <c r="F4" s="25">
        <f>COUNTA(ЗМІСТ!U11:U18,ЗМІСТ!U22:U42,ЗМІСТ!U46:U48,ЗМІСТ!U52:U53,ЗМІСТ!U61:U66,ЗМІСТ!U70:U74)</f>
        <v>9</v>
      </c>
      <c r="G4" s="25">
        <f>COUNTA(ЗМІСТ!V11:V18,ЗМІСТ!V22:V42,ЗМІСТ!V46:V48,ЗМІСТ!V52:V53,ЗМІСТ!V61:V66,ЗМІСТ!V70:V74)</f>
        <v>8</v>
      </c>
      <c r="H4" s="25">
        <f>COUNTA(ЗМІСТ!W11:W18,ЗМІСТ!W22:W42,ЗМІСТ!W46:W48,ЗМІСТ!W52:W53,ЗМІСТ!W61:W66,ЗМІСТ!W70:W74)</f>
        <v>7</v>
      </c>
      <c r="I4" s="25">
        <f>COUNTA(ЗМІСТ!X11:X18,ЗМІСТ!X22:X42,ЗМІСТ!X46:X48,ЗМІСТ!X52:X53,ЗМІСТ!X61:X66,ЗМІСТ!X70:X74)</f>
        <v>6</v>
      </c>
    </row>
  </sheetData>
  <sheetProtection password="CF68" sheet="1" deleteRows="0"/>
  <mergeCells count="1">
    <mergeCell ref="A2:I2"/>
  </mergeCells>
  <conditionalFormatting sqref="B4:I4">
    <cfRule type="cellIs" priority="1" dxfId="96" operator="lessThanOrEqual" stopIfTrue="1">
      <formula>8</formula>
    </cfRule>
    <cfRule type="cellIs" priority="2" dxfId="95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2022-10-06T06:21:34Z</cp:lastPrinted>
  <dcterms:created xsi:type="dcterms:W3CDTF">2003-11-28T18:06:16Z</dcterms:created>
  <dcterms:modified xsi:type="dcterms:W3CDTF">2023-09-23T16:17:39Z</dcterms:modified>
  <cp:category/>
  <cp:version/>
  <cp:contentType/>
  <cp:contentStatus/>
</cp:coreProperties>
</file>