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<sst xmlns="http://schemas.openxmlformats.org/spreadsheetml/2006/main" count="341" uniqueCount="243">
  <si>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</si>
  <si>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</si>
  <si>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</si>
  <si>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</si>
  <si>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</si>
  <si>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</si>
  <si>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</si>
  <si>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</si>
  <si>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</si>
  <si>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</si>
  <si>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</si>
  <si>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</si>
  <si>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</si>
  <si>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</si>
  <si>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</si>
  <si>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</si>
  <si>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</si>
  <si>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</si>
  <si>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</si>
  <si>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</si>
  <si>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</si>
  <si>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</si>
  <si>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</si>
  <si>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</si>
  <si>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</si>
  <si>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</si>
  <si>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</si>
  <si>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</si>
  <si>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</si>
  <si>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</si>
  <si>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</si>
  <si>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</si>
  <si>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</si>
  <si>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</si>
  <si>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</si>
  <si>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</si>
  <si>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</si>
  <si>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</si>
  <si>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</si>
  <si>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</si>
  <si>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</si>
  <si>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</si>
  <si>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</si>
  <si>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</si>
  <si>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</si>
  <si>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</si>
  <si>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</si>
  <si>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</si>
  <si>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</si>
  <si>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</si>
  <si>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</si>
  <si>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</si>
  <si>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</si>
  <si>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</si>
  <si>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</si>
  <si>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</si>
  <si>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</si>
  <si>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</si>
  <si>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</si>
  <si>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</si>
  <si>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</si>
  <si>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</si>
  <si>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</si>
  <si>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</si>
  <si>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</si>
  <si>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</si>
  <si>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</si>
  <si>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</si>
  <si>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</si>
  <si>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</si>
  <si>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</si>
  <si>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</si>
  <si>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</si>
  <si>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</si>
  <si>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</si>
  <si>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</si>
  <si>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</si>
  <si>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</si>
  <si>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</si>
  <si>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</si>
  <si>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</si>
  <si>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</si>
  <si>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</si>
  <si>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</si>
  <si>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</si>
  <si>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</si>
  <si>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</si>
  <si>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</si>
  <si>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</si>
  <si>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</si>
  <si>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</si>
  <si>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</si>
  <si>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</si>
  <si>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</si>
  <si>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</si>
  <si>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</si>
  <si>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</si>
  <si>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</si>
  <si>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</si>
  <si>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</si>
  <si>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</si>
  <si>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</si>
  <si>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</si>
  <si>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</si>
  <si>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</si>
  <si>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</si>
  <si>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</si>
  <si>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</si>
  <si>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</si>
  <si>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</si>
  <si>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</si>
  <si>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</si>
  <si>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</si>
  <si>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</si>
  <si>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</si>
  <si>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</si>
  <si>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</si>
  <si>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</si>
  <si>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</si>
  <si>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</si>
  <si>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</si>
  <si>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</si>
  <si>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</si>
  <si>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</si>
  <si>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</si>
  <si>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</si>
  <si>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</si>
  <si>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</si>
  <si>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</si>
  <si>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</si>
  <si>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</si>
  <si>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</si>
  <si>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</si>
  <si>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</si>
  <si>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</si>
  <si>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</si>
  <si>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</si>
  <si>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</si>
  <si>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</si>
  <si>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</si>
  <si>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</si>
  <si>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</si>
  <si>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</si>
  <si>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</si>
  <si>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</si>
  <si>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</si>
  <si>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</si>
  <si>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</si>
  <si>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</si>
  <si>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</si>
  <si>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</si>
  <si>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</si>
  <si>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</si>
  <si>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</si>
  <si>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</si>
  <si>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</si>
  <si>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</si>
  <si>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</si>
  <si>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</si>
  <si>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</si>
  <si>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</si>
  <si>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</si>
  <si>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</si>
  <si>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</si>
  <si>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</si>
  <si>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</si>
  <si>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</si>
  <si>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</si>
  <si>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</si>
  <si>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</si>
  <si>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</si>
  <si>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</si>
  <si>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</si>
  <si>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</si>
  <si>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</si>
  <si>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</si>
  <si>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</si>
  <si>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</si>
  <si>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</si>
  <si>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</si>
  <si>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</si>
  <si>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Анатомія та вікова фізіологія з основами медичних знань</t>
  </si>
  <si>
    <t>Курсова робота з педагогіки</t>
  </si>
  <si>
    <t>Курсова робота з психології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</si>
  <si>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</si>
  <si>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</si>
  <si>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</si>
  <si>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</si>
  <si>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</si>
  <si>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</si>
  <si>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</si>
  <si>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</si>
  <si>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</si>
  <si>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</si>
  <si>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</si>
  <si>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</si>
  <si>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</si>
  <si>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</si>
  <si>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</si>
  <si>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 xml:space="preserve">Бакалавр початкової освіти. Вчитель початкових класів закладу загальної середньої освіти.
</t>
  </si>
  <si>
    <t>Оздоровчі технології</t>
  </si>
  <si>
    <t>ОК. 08</t>
  </si>
  <si>
    <t>ОК. 09</t>
  </si>
  <si>
    <t>ОК. 24</t>
  </si>
  <si>
    <t>ОК. 25</t>
  </si>
  <si>
    <t>В</t>
  </si>
  <si>
    <t>2,3,4,5</t>
  </si>
  <si>
    <t>2.1. НАВЧАЛЬНІ ДИСЦИПЛІНИ ЗАГАЛЬНОЇ ПІДГОТОВКИ*</t>
  </si>
  <si>
    <t>2.2. НАВЧАЛЬНІ ДИСЦИПЛІНИ СПЕЦІАЛЬНОЇ (ФАХОВОЇ) ПІДГОТОВКИ**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</si>
  <si>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</si>
  <si>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ОК. 22</t>
  </si>
  <si>
    <t>ОК. 27</t>
  </si>
  <si>
    <t>Психологія (загальна, вікова, педагогічна)</t>
  </si>
  <si>
    <t>Педагогіка (загальна та історія педагогіки, дидактика початкової освіти)</t>
  </si>
  <si>
    <t>Методика виховної роботи у початковій школі</t>
  </si>
  <si>
    <t>Дитяча література та сучасна українська мова з практикумом</t>
  </si>
  <si>
    <t>ОК. 28</t>
  </si>
  <si>
    <t>ОК. 29</t>
  </si>
  <si>
    <t>ОК. 30</t>
  </si>
  <si>
    <t>ОК. 14</t>
  </si>
  <si>
    <t>Трудове право і підприємницька діяльність</t>
  </si>
  <si>
    <t>Методика навчання іноземної мови у початковій школі / Methods of teaching a foreign language in primary school</t>
  </si>
  <si>
    <t>ОК. 31</t>
  </si>
  <si>
    <t>ОК. 32</t>
  </si>
  <si>
    <t>Методика навчання мовно-літературної освітньої галузі у початковій школі</t>
  </si>
  <si>
    <t>Теорія та методика навчання соціальної та здоровязбережувальної освітньої галузі у початковій школі</t>
  </si>
  <si>
    <t xml:space="preserve">Теорія та методика навчання природничої освітньої галузі у початковій школі 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</si>
  <si>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</si>
  <si>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</si>
  <si>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інтегрованого курсу "Я досліджую світ" у початковій школі</t>
  </si>
  <si>
    <t>Методика навчання інформатичної освітньої галузі у початковій школі</t>
  </si>
  <si>
    <t>Методика навчання технологічної освітньої галузі у початковій школі</t>
  </si>
  <si>
    <t>Методика навчання фізкультурної освітньої галузі у початковій школі</t>
  </si>
  <si>
    <t>Теорія та методика навчання мистецької освітньої галузі у початковій школі</t>
  </si>
  <si>
    <t>Педагогічна творчість вчителя початкової школи</t>
  </si>
  <si>
    <t>Освітній менеджмент у початковій школі</t>
  </si>
  <si>
    <t>Затверджено на засіданні вченої ради педагогічного факультету</t>
  </si>
  <si>
    <t>Білявська Т.М</t>
  </si>
  <si>
    <t>Олексюк О.М.</t>
  </si>
  <si>
    <t>Перший проректор  ______________________А.В. Овчаренко</t>
  </si>
  <si>
    <t>Комплексний кваліфікаційний іспит</t>
  </si>
  <si>
    <t>Навчальний план складено на основі ОПП та структурно-логічної схеми підготовки фахівців зі спеціальності 013 Початкова освіта ступеня вищої освіти бакалавра з урахуванням нормативних документів і рекомендацій Міністерства освіти і науки України</t>
  </si>
  <si>
    <t>Рефлексія молодшого школяра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</si>
</sst>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5" applyFont="1" applyFill="1" applyBorder="1" applyAlignment="1" applyProtection="1">
      <alignment horizontal="center" vertical="center"/>
      <protection/>
    </xf>
    <xf numFmtId="0" fontId="28" fillId="0" borderId="18" xfId="65" applyFont="1" applyFill="1" applyBorder="1" applyAlignment="1" applyProtection="1">
      <alignment horizontal="center" vertical="center"/>
      <protection/>
    </xf>
    <xf numFmtId="0" fontId="28" fillId="0" borderId="19" xfId="65" applyFont="1" applyFill="1" applyBorder="1" applyAlignment="1" applyProtection="1">
      <alignment horizontal="center" vertical="center"/>
      <protection/>
    </xf>
    <xf numFmtId="0" fontId="28" fillId="0" borderId="20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22" xfId="65" applyFont="1" applyFill="1" applyBorder="1" applyAlignment="1" applyProtection="1">
      <alignment horizontal="center" vertical="center"/>
      <protection/>
    </xf>
    <xf numFmtId="0" fontId="2" fillId="0" borderId="23" xfId="65" applyFont="1" applyFill="1" applyBorder="1" applyAlignment="1" applyProtection="1">
      <alignment horizontal="center" vertical="center"/>
      <protection/>
    </xf>
    <xf numFmtId="0" fontId="28" fillId="0" borderId="24" xfId="65" applyFont="1" applyFill="1" applyBorder="1" applyAlignment="1" applyProtection="1">
      <alignment horizontal="center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25" xfId="65" applyFont="1" applyFill="1" applyBorder="1" applyAlignment="1" applyProtection="1">
      <alignment horizontal="center" vertical="center"/>
      <protection/>
    </xf>
    <xf numFmtId="0" fontId="2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8" fillId="0" borderId="28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5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0" fontId="45" fillId="0" borderId="25" xfId="0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0" xfId="65" applyFont="1" applyFill="1" applyBorder="1" applyAlignment="1" applyProtection="1">
      <alignment horizontal="center" vertical="center"/>
      <protection locked="0"/>
    </xf>
    <xf numFmtId="0" fontId="33" fillId="0" borderId="40" xfId="65" applyFont="1" applyFill="1" applyBorder="1" applyAlignment="1" applyProtection="1">
      <alignment horizontal="center" vertical="center"/>
      <protection locked="0"/>
    </xf>
    <xf numFmtId="0" fontId="28" fillId="0" borderId="20" xfId="65" applyFont="1" applyFill="1" applyBorder="1" applyAlignment="1" applyProtection="1">
      <alignment horizontal="center" vertical="center"/>
      <protection locked="0"/>
    </xf>
    <xf numFmtId="0" fontId="26" fillId="0" borderId="22" xfId="65" applyFont="1" applyFill="1" applyBorder="1" applyAlignment="1" applyProtection="1">
      <alignment horizontal="center" vertical="center"/>
      <protection locked="0"/>
    </xf>
    <xf numFmtId="0" fontId="26" fillId="0" borderId="23" xfId="65" applyFont="1" applyFill="1" applyBorder="1" applyAlignment="1" applyProtection="1">
      <alignment horizontal="center" vertical="center"/>
      <protection locked="0"/>
    </xf>
    <xf numFmtId="0" fontId="26" fillId="0" borderId="21" xfId="65" applyFont="1" applyFill="1" applyBorder="1" applyAlignment="1" applyProtection="1">
      <alignment horizontal="center" vertical="center"/>
      <protection locked="0"/>
    </xf>
    <xf numFmtId="0" fontId="26" fillId="0" borderId="40" xfId="65" applyFont="1" applyFill="1" applyBorder="1" applyAlignment="1" applyProtection="1">
      <alignment horizontal="center" vertical="center"/>
      <protection locked="0"/>
    </xf>
    <xf numFmtId="0" fontId="28" fillId="0" borderId="24" xfId="65" applyFont="1" applyFill="1" applyBorder="1" applyAlignment="1" applyProtection="1">
      <alignment horizontal="center" vertical="center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8" fillId="0" borderId="28" xfId="65" applyFont="1" applyFill="1" applyBorder="1" applyAlignment="1" applyProtection="1">
      <alignment horizontal="center" vertical="center"/>
      <protection locked="0"/>
    </xf>
    <xf numFmtId="0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34" xfId="0" applyFont="1" applyFill="1" applyBorder="1" applyAlignment="1" applyProtection="1">
      <alignment horizontal="left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left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4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44" xfId="67" applyFont="1" applyFill="1" applyBorder="1" applyAlignment="1" applyProtection="1">
      <alignment/>
      <protection locked="0"/>
    </xf>
    <xf numFmtId="0" fontId="31" fillId="0" borderId="44" xfId="66" applyFont="1" applyFill="1" applyBorder="1" applyAlignment="1" applyProtection="1">
      <alignment vertical="center"/>
      <protection locked="0"/>
    </xf>
    <xf numFmtId="0" fontId="25" fillId="0" borderId="0" xfId="66" applyFont="1" applyFill="1" applyAlignment="1" applyProtection="1">
      <alignment vertical="center"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5" fillId="0" borderId="0" xfId="66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horizontal="left" vertical="top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4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5" xfId="0" applyFont="1" applyFill="1" applyBorder="1" applyAlignment="1" applyProtection="1">
      <alignment horizontal="center" vertical="center"/>
      <protection/>
    </xf>
    <xf numFmtId="1" fontId="36" fillId="0" borderId="25" xfId="0" applyNumberFormat="1" applyFont="1" applyFill="1" applyBorder="1" applyAlignment="1" applyProtection="1">
      <alignment horizontal="center" vertical="center"/>
      <protection/>
    </xf>
    <xf numFmtId="1" fontId="36" fillId="0" borderId="46" xfId="0" applyNumberFormat="1" applyFont="1" applyFill="1" applyBorder="1" applyAlignment="1" applyProtection="1">
      <alignment horizontal="center" vertical="center"/>
      <protection locked="0"/>
    </xf>
    <xf numFmtId="0" fontId="26" fillId="0" borderId="47" xfId="65" applyFont="1" applyFill="1" applyBorder="1" applyAlignment="1" applyProtection="1">
      <alignment horizontal="center" vertical="center"/>
      <protection locked="0"/>
    </xf>
    <xf numFmtId="0" fontId="26" fillId="0" borderId="33" xfId="65" applyFont="1" applyFill="1" applyBorder="1" applyAlignment="1" applyProtection="1">
      <alignment horizontal="center" vertical="center"/>
      <protection locked="0"/>
    </xf>
    <xf numFmtId="0" fontId="26" fillId="28" borderId="25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34" xfId="65" applyFont="1" applyFill="1" applyBorder="1" applyAlignment="1" applyProtection="1">
      <alignment horizontal="center" vertical="center"/>
      <protection locked="0"/>
    </xf>
    <xf numFmtId="0" fontId="26" fillId="29" borderId="17" xfId="65" applyFont="1" applyFill="1" applyBorder="1" applyAlignment="1" applyProtection="1">
      <alignment horizontal="center" vertical="center"/>
      <protection locked="0"/>
    </xf>
    <xf numFmtId="0" fontId="26" fillId="29" borderId="18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34" xfId="65" applyFont="1" applyFill="1" applyBorder="1" applyAlignment="1" applyProtection="1">
      <alignment horizontal="center" vertical="center"/>
      <protection locked="0"/>
    </xf>
    <xf numFmtId="0" fontId="26" fillId="29" borderId="25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 wrapText="1"/>
      <protection locked="0"/>
    </xf>
    <xf numFmtId="0" fontId="26" fillId="29" borderId="19" xfId="65" applyFont="1" applyFill="1" applyBorder="1" applyAlignment="1" applyProtection="1">
      <alignment horizontal="center" vertical="center" wrapText="1"/>
      <protection locked="0"/>
    </xf>
    <xf numFmtId="0" fontId="26" fillId="29" borderId="17" xfId="65" applyFont="1" applyFill="1" applyBorder="1" applyAlignment="1" applyProtection="1">
      <alignment horizontal="center" vertical="center" wrapText="1"/>
      <protection locked="0"/>
    </xf>
    <xf numFmtId="0" fontId="0" fillId="29" borderId="18" xfId="0" applyFill="1" applyBorder="1" applyAlignment="1" applyProtection="1">
      <alignment/>
      <protection locked="0"/>
    </xf>
    <xf numFmtId="0" fontId="26" fillId="29" borderId="18" xfId="65" applyFont="1" applyFill="1" applyBorder="1" applyAlignment="1" applyProtection="1">
      <alignment horizontal="center" vertical="center" wrapText="1"/>
      <protection locked="0"/>
    </xf>
    <xf numFmtId="0" fontId="26" fillId="28" borderId="18" xfId="65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5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25" fillId="0" borderId="44" xfId="66" applyFont="1" applyFill="1" applyBorder="1" applyAlignment="1" applyProtection="1">
      <alignment vertical="center"/>
      <protection locked="0"/>
    </xf>
    <xf numFmtId="1" fontId="45" fillId="28" borderId="25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49" xfId="0" applyNumberFormat="1" applyFont="1" applyFill="1" applyBorder="1" applyAlignment="1" applyProtection="1">
      <alignment horizontal="center" vertical="center"/>
      <protection locked="0"/>
    </xf>
    <xf numFmtId="1" fontId="45" fillId="28" borderId="26" xfId="0" applyNumberFormat="1" applyFont="1" applyFill="1" applyBorder="1" applyAlignment="1" applyProtection="1">
      <alignment horizontal="center" vertical="center"/>
      <protection locked="0"/>
    </xf>
    <xf numFmtId="0" fontId="45" fillId="28" borderId="25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 locked="0"/>
    </xf>
    <xf numFmtId="0" fontId="23" fillId="28" borderId="41" xfId="0" applyFont="1" applyFill="1" applyBorder="1" applyAlignment="1" applyProtection="1">
      <alignment horizontal="center" vertical="center"/>
      <protection locked="0"/>
    </xf>
    <xf numFmtId="0" fontId="23" fillId="28" borderId="42" xfId="0" applyFont="1" applyFill="1" applyBorder="1" applyAlignment="1" applyProtection="1">
      <alignment horizontal="center" vertical="center"/>
      <protection locked="0"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23" fillId="28" borderId="33" xfId="0" applyFont="1" applyFill="1" applyBorder="1" applyAlignment="1" applyProtection="1">
      <alignment horizontal="center" vertical="center"/>
      <protection/>
    </xf>
    <xf numFmtId="1" fontId="45" fillId="28" borderId="25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33" xfId="0" applyNumberFormat="1" applyFont="1" applyFill="1" applyBorder="1" applyAlignment="1" applyProtection="1">
      <alignment horizontal="center" vertical="center"/>
      <protection/>
    </xf>
    <xf numFmtId="1" fontId="45" fillId="28" borderId="34" xfId="0" applyNumberFormat="1" applyFont="1" applyFill="1" applyBorder="1" applyAlignment="1" applyProtection="1">
      <alignment horizontal="center" vertical="center"/>
      <protection locked="0"/>
    </xf>
    <xf numFmtId="0" fontId="35" fillId="28" borderId="43" xfId="0" applyFont="1" applyFill="1" applyBorder="1" applyAlignment="1" applyProtection="1">
      <alignment horizontal="center" vertical="center"/>
      <protection/>
    </xf>
    <xf numFmtId="1" fontId="36" fillId="28" borderId="17" xfId="0" applyNumberFormat="1" applyFont="1" applyFill="1" applyBorder="1" applyAlignment="1" applyProtection="1">
      <alignment horizontal="center" vertical="center"/>
      <protection/>
    </xf>
    <xf numFmtId="1" fontId="36" fillId="28" borderId="18" xfId="0" applyNumberFormat="1" applyFont="1" applyFill="1" applyBorder="1" applyAlignment="1" applyProtection="1">
      <alignment horizontal="center" vertical="center"/>
      <protection/>
    </xf>
    <xf numFmtId="1" fontId="36" fillId="28" borderId="43" xfId="0" applyNumberFormat="1" applyFont="1" applyFill="1" applyBorder="1" applyAlignment="1" applyProtection="1">
      <alignment horizontal="center" vertical="center"/>
      <protection/>
    </xf>
    <xf numFmtId="1" fontId="36" fillId="28" borderId="19" xfId="0" applyNumberFormat="1" applyFont="1" applyFill="1" applyBorder="1" applyAlignment="1" applyProtection="1">
      <alignment horizontal="center" vertical="center"/>
      <protection/>
    </xf>
    <xf numFmtId="0" fontId="23" fillId="28" borderId="41" xfId="0" applyFont="1" applyFill="1" applyBorder="1" applyAlignment="1" applyProtection="1">
      <alignment horizontal="center" vertical="center"/>
      <protection/>
    </xf>
    <xf numFmtId="0" fontId="23" fillId="28" borderId="42" xfId="0" applyFont="1" applyFill="1" applyBorder="1" applyAlignment="1" applyProtection="1">
      <alignment horizontal="center" vertical="center"/>
      <protection/>
    </xf>
    <xf numFmtId="1" fontId="45" fillId="28" borderId="34" xfId="0" applyNumberFormat="1" applyFont="1" applyFill="1" applyBorder="1" applyAlignment="1" applyProtection="1">
      <alignment horizontal="center" vertical="center"/>
      <protection/>
    </xf>
    <xf numFmtId="0" fontId="36" fillId="28" borderId="43" xfId="0" applyFont="1" applyFill="1" applyBorder="1" applyAlignment="1" applyProtection="1">
      <alignment horizontal="center" vertical="center"/>
      <protection/>
    </xf>
    <xf numFmtId="0" fontId="45" fillId="28" borderId="21" xfId="66" applyNumberFormat="1" applyFont="1" applyFill="1" applyBorder="1" applyAlignment="1" applyProtection="1">
      <alignment horizontal="center" vertical="center" wrapText="1"/>
      <protection/>
    </xf>
    <xf numFmtId="0" fontId="45" fillId="28" borderId="23" xfId="0" applyFont="1" applyFill="1" applyBorder="1" applyAlignment="1" applyProtection="1">
      <alignment horizontal="left" vertical="top" wrapText="1"/>
      <protection locked="0"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2" xfId="0" applyFont="1" applyFill="1" applyBorder="1" applyAlignment="1" applyProtection="1">
      <alignment horizontal="center" vertical="center"/>
      <protection/>
    </xf>
    <xf numFmtId="0" fontId="23" fillId="28" borderId="47" xfId="0" applyFont="1" applyFill="1" applyBorder="1" applyAlignment="1" applyProtection="1">
      <alignment horizontal="center" vertical="center"/>
      <protection locked="0"/>
    </xf>
    <xf numFmtId="0" fontId="23" fillId="28" borderId="51" xfId="0" applyFont="1" applyFill="1" applyBorder="1" applyAlignment="1" applyProtection="1">
      <alignment horizontal="center" vertical="center"/>
      <protection locked="0"/>
    </xf>
    <xf numFmtId="206" fontId="23" fillId="28" borderId="52" xfId="0" applyNumberFormat="1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/>
    </xf>
    <xf numFmtId="0" fontId="45" fillId="28" borderId="22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45" fillId="28" borderId="27" xfId="0" applyFont="1" applyFill="1" applyBorder="1" applyAlignment="1" applyProtection="1">
      <alignment horizontal="left" vertical="center" wrapText="1"/>
      <protection locked="0"/>
    </xf>
    <xf numFmtId="0" fontId="23" fillId="28" borderId="44" xfId="0" applyFont="1" applyFill="1" applyBorder="1" applyAlignment="1" applyProtection="1">
      <alignment horizontal="center" vertical="center"/>
      <protection/>
    </xf>
    <xf numFmtId="0" fontId="23" fillId="28" borderId="53" xfId="0" applyFont="1" applyFill="1" applyBorder="1" applyAlignment="1" applyProtection="1">
      <alignment horizontal="center" vertical="center"/>
      <protection/>
    </xf>
    <xf numFmtId="1" fontId="30" fillId="28" borderId="54" xfId="0" applyNumberFormat="1" applyFont="1" applyFill="1" applyBorder="1" applyAlignment="1" applyProtection="1">
      <alignment horizontal="center" vertical="center"/>
      <protection locked="0"/>
    </xf>
    <xf numFmtId="0" fontId="23" fillId="28" borderId="44" xfId="0" applyFont="1" applyFill="1" applyBorder="1" applyAlignment="1" applyProtection="1">
      <alignment horizontal="center" vertical="center"/>
      <protection locked="0"/>
    </xf>
    <xf numFmtId="0" fontId="23" fillId="28" borderId="53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/>
    </xf>
    <xf numFmtId="1" fontId="45" fillId="28" borderId="27" xfId="0" applyNumberFormat="1" applyFont="1" applyFill="1" applyBorder="1" applyAlignment="1" applyProtection="1">
      <alignment horizontal="center" vertical="center"/>
      <protection locked="0"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/>
    </xf>
    <xf numFmtId="0" fontId="45" fillId="28" borderId="25" xfId="66" applyFont="1" applyFill="1" applyBorder="1" applyAlignment="1" applyProtection="1">
      <alignment horizontal="center" vertical="center" wrapText="1"/>
      <protection/>
    </xf>
    <xf numFmtId="0" fontId="45" fillId="28" borderId="26" xfId="0" applyFont="1" applyFill="1" applyBorder="1" applyAlignment="1" applyProtection="1">
      <alignment horizontal="center" vertical="center"/>
      <protection locked="0"/>
    </xf>
    <xf numFmtId="49" fontId="45" fillId="28" borderId="25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55" xfId="66" applyNumberFormat="1" applyFont="1" applyFill="1" applyBorder="1" applyAlignment="1" applyProtection="1">
      <alignment horizontal="center" vertical="center" wrapText="1"/>
      <protection/>
    </xf>
    <xf numFmtId="0" fontId="23" fillId="28" borderId="56" xfId="0" applyFont="1" applyFill="1" applyBorder="1" applyAlignment="1" applyProtection="1">
      <alignment horizontal="center" vertical="center"/>
      <protection locked="0"/>
    </xf>
    <xf numFmtId="0" fontId="23" fillId="28" borderId="57" xfId="0" applyFont="1" applyFill="1" applyBorder="1" applyAlignment="1" applyProtection="1">
      <alignment horizontal="center" vertical="center"/>
      <protection locked="0"/>
    </xf>
    <xf numFmtId="0" fontId="23" fillId="28" borderId="58" xfId="0" applyFont="1" applyFill="1" applyBorder="1" applyAlignment="1" applyProtection="1">
      <alignment horizontal="center" vertical="center"/>
      <protection locked="0"/>
    </xf>
    <xf numFmtId="0" fontId="23" fillId="28" borderId="58" xfId="0" applyFont="1" applyFill="1" applyBorder="1" applyAlignment="1" applyProtection="1">
      <alignment horizontal="center" vertical="center"/>
      <protection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208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55" xfId="0" applyNumberFormat="1" applyFont="1" applyFill="1" applyBorder="1" applyAlignment="1" applyProtection="1">
      <alignment horizontal="center" vertical="center"/>
      <protection locked="0"/>
    </xf>
    <xf numFmtId="1" fontId="45" fillId="28" borderId="46" xfId="0" applyNumberFormat="1" applyFont="1" applyFill="1" applyBorder="1" applyAlignment="1" applyProtection="1">
      <alignment horizontal="center" vertical="center"/>
      <protection locked="0"/>
    </xf>
    <xf numFmtId="0" fontId="28" fillId="0" borderId="43" xfId="65" applyFont="1" applyFill="1" applyBorder="1" applyAlignment="1" applyProtection="1">
      <alignment horizontal="center" vertical="center"/>
      <protection/>
    </xf>
    <xf numFmtId="0" fontId="26" fillId="28" borderId="41" xfId="65" applyFont="1" applyFill="1" applyBorder="1" applyAlignment="1" applyProtection="1">
      <alignment horizontal="center" vertical="center"/>
      <protection locked="0"/>
    </xf>
    <xf numFmtId="0" fontId="28" fillId="0" borderId="48" xfId="65" applyFont="1" applyFill="1" applyBorder="1" applyAlignment="1" applyProtection="1">
      <alignment horizontal="center" vertical="center"/>
      <protection/>
    </xf>
    <xf numFmtId="0" fontId="26" fillId="0" borderId="52" xfId="65" applyFont="1" applyFill="1" applyBorder="1" applyAlignment="1" applyProtection="1">
      <alignment horizontal="center" vertical="center"/>
      <protection locked="0"/>
    </xf>
    <xf numFmtId="0" fontId="26" fillId="0" borderId="42" xfId="65" applyFont="1" applyFill="1" applyBorder="1" applyAlignment="1" applyProtection="1">
      <alignment horizontal="center" vertical="center"/>
      <protection locked="0"/>
    </xf>
    <xf numFmtId="0" fontId="26" fillId="29" borderId="42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26" fillId="0" borderId="43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 horizontal="center" vertical="center"/>
      <protection/>
    </xf>
    <xf numFmtId="0" fontId="26" fillId="0" borderId="44" xfId="65" applyFont="1" applyFill="1" applyBorder="1" applyAlignment="1" applyProtection="1">
      <alignment horizontal="left"/>
      <protection locked="0"/>
    </xf>
    <xf numFmtId="0" fontId="21" fillId="0" borderId="21" xfId="65" applyFont="1" applyFill="1" applyBorder="1" applyAlignment="1" applyProtection="1">
      <alignment horizontal="center" vertical="center"/>
      <protection/>
    </xf>
    <xf numFmtId="0" fontId="21" fillId="0" borderId="22" xfId="65" applyFont="1" applyFill="1" applyBorder="1" applyAlignment="1" applyProtection="1">
      <alignment horizontal="center" vertical="center"/>
      <protection/>
    </xf>
    <xf numFmtId="0" fontId="21" fillId="0" borderId="23" xfId="65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/>
      <protection/>
    </xf>
    <xf numFmtId="0" fontId="31" fillId="0" borderId="0" xfId="65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41" xfId="65" applyFont="1" applyFill="1" applyBorder="1" applyAlignment="1" applyProtection="1">
      <alignment horizontal="left"/>
      <protection locked="0"/>
    </xf>
    <xf numFmtId="0" fontId="26" fillId="0" borderId="44" xfId="65" applyFont="1" applyFill="1" applyBorder="1" applyAlignment="1" applyProtection="1">
      <alignment horizontal="left" wrapText="1"/>
      <protection locked="0"/>
    </xf>
    <xf numFmtId="0" fontId="28" fillId="0" borderId="20" xfId="65" applyFont="1" applyFill="1" applyBorder="1" applyAlignment="1" applyProtection="1">
      <alignment horizontal="center" vertical="center" textRotation="90"/>
      <protection/>
    </xf>
    <xf numFmtId="0" fontId="28" fillId="0" borderId="28" xfId="65" applyFont="1" applyFill="1" applyBorder="1" applyAlignment="1" applyProtection="1">
      <alignment horizontal="center" vertical="center" textRotation="90"/>
      <protection/>
    </xf>
    <xf numFmtId="0" fontId="31" fillId="0" borderId="0" xfId="65" applyFont="1" applyAlignment="1" applyProtection="1">
      <alignment horizontal="left" wrapText="1"/>
      <protection/>
    </xf>
    <xf numFmtId="0" fontId="21" fillId="0" borderId="47" xfId="65" applyFont="1" applyFill="1" applyBorder="1" applyAlignment="1" applyProtection="1">
      <alignment horizontal="center" vertical="center"/>
      <protection/>
    </xf>
    <xf numFmtId="49" fontId="27" fillId="0" borderId="59" xfId="65" applyNumberFormat="1" applyFont="1" applyFill="1" applyBorder="1" applyAlignment="1" applyProtection="1">
      <alignment horizontal="center" vertical="center" wrapText="1"/>
      <protection/>
    </xf>
    <xf numFmtId="49" fontId="27" fillId="0" borderId="29" xfId="65" applyNumberFormat="1" applyFont="1" applyFill="1" applyBorder="1" applyAlignment="1" applyProtection="1">
      <alignment horizontal="center" vertical="center" wrapText="1"/>
      <protection/>
    </xf>
    <xf numFmtId="49" fontId="27" fillId="0" borderId="60" xfId="65" applyNumberFormat="1" applyFont="1" applyFill="1" applyBorder="1" applyAlignment="1" applyProtection="1">
      <alignment horizontal="center" vertical="center" wrapText="1"/>
      <protection/>
    </xf>
    <xf numFmtId="49" fontId="27" fillId="0" borderId="61" xfId="65" applyNumberFormat="1" applyFont="1" applyFill="1" applyBorder="1" applyAlignment="1" applyProtection="1">
      <alignment horizontal="center" vertical="center" wrapText="1"/>
      <protection/>
    </xf>
    <xf numFmtId="0" fontId="21" fillId="0" borderId="52" xfId="65" applyFont="1" applyFill="1" applyBorder="1" applyAlignment="1" applyProtection="1">
      <alignment horizontal="center" vertical="center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27" fillId="0" borderId="62" xfId="65" applyNumberFormat="1" applyFont="1" applyFill="1" applyBorder="1" applyAlignment="1" applyProtection="1">
      <alignment horizontal="center" vertical="center" wrapText="1"/>
      <protection/>
    </xf>
    <xf numFmtId="49" fontId="27" fillId="0" borderId="30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21" fillId="0" borderId="0" xfId="65" applyFont="1" applyFill="1" applyAlignment="1" applyProtection="1">
      <alignment vertical="top" wrapText="1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1" fontId="2" fillId="0" borderId="63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31" fillId="0" borderId="43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48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0" fontId="21" fillId="0" borderId="6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42" fillId="28" borderId="33" xfId="0" applyFont="1" applyFill="1" applyBorder="1" applyAlignment="1" applyProtection="1">
      <alignment horizontal="center" vertical="center"/>
      <protection/>
    </xf>
    <xf numFmtId="0" fontId="42" fillId="28" borderId="41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3" fillId="0" borderId="65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" fontId="21" fillId="0" borderId="33" xfId="0" applyNumberFormat="1" applyFont="1" applyFill="1" applyBorder="1" applyAlignment="1" applyProtection="1">
      <alignment horizontal="center" wrapText="1"/>
      <protection/>
    </xf>
    <xf numFmtId="1" fontId="21" fillId="0" borderId="41" xfId="0" applyNumberFormat="1" applyFont="1" applyFill="1" applyBorder="1" applyAlignment="1" applyProtection="1">
      <alignment horizontal="center" wrapText="1"/>
      <protection/>
    </xf>
    <xf numFmtId="1" fontId="21" fillId="0" borderId="42" xfId="0" applyNumberFormat="1" applyFont="1" applyFill="1" applyBorder="1" applyAlignment="1" applyProtection="1">
      <alignment horizontal="center" wrapText="1"/>
      <protection/>
    </xf>
    <xf numFmtId="0" fontId="35" fillId="28" borderId="64" xfId="0" applyNumberFormat="1" applyFont="1" applyFill="1" applyBorder="1" applyAlignment="1" applyProtection="1">
      <alignment horizontal="center" vertical="center"/>
      <protection/>
    </xf>
    <xf numFmtId="0" fontId="35" fillId="28" borderId="48" xfId="0" applyNumberFormat="1" applyFont="1" applyFill="1" applyBorder="1" applyAlignment="1" applyProtection="1">
      <alignment horizontal="center" vertical="center"/>
      <protection/>
    </xf>
    <xf numFmtId="0" fontId="36" fillId="28" borderId="43" xfId="0" applyNumberFormat="1" applyFont="1" applyFill="1" applyBorder="1" applyAlignment="1" applyProtection="1">
      <alignment horizontal="center" vertical="center"/>
      <protection/>
    </xf>
    <xf numFmtId="0" fontId="36" fillId="28" borderId="64" xfId="0" applyNumberFormat="1" applyFont="1" applyFill="1" applyBorder="1" applyAlignment="1" applyProtection="1">
      <alignment horizontal="center" vertical="center"/>
      <protection/>
    </xf>
    <xf numFmtId="0" fontId="36" fillId="28" borderId="48" xfId="0" applyNumberFormat="1" applyFont="1" applyFill="1" applyBorder="1" applyAlignment="1" applyProtection="1">
      <alignment horizontal="center" vertical="center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Font="1" applyFill="1" applyBorder="1" applyAlignment="1" applyProtection="1">
      <alignment horizontal="right" vertical="center"/>
      <protection/>
    </xf>
    <xf numFmtId="1" fontId="2" fillId="0" borderId="46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textRotation="90" wrapText="1"/>
      <protection/>
    </xf>
    <xf numFmtId="0" fontId="36" fillId="28" borderId="68" xfId="0" applyFont="1" applyFill="1" applyBorder="1" applyAlignment="1" applyProtection="1">
      <alignment horizontal="right" vertical="center"/>
      <protection/>
    </xf>
    <xf numFmtId="0" fontId="36" fillId="28" borderId="69" xfId="0" applyFont="1" applyFill="1" applyBorder="1" applyAlignment="1" applyProtection="1">
      <alignment horizontal="right" vertical="center"/>
      <protection/>
    </xf>
    <xf numFmtId="0" fontId="36" fillId="0" borderId="68" xfId="0" applyFont="1" applyFill="1" applyBorder="1" applyAlignment="1" applyProtection="1">
      <alignment horizontal="right" vertical="center"/>
      <protection/>
    </xf>
    <xf numFmtId="0" fontId="36" fillId="0" borderId="69" xfId="0" applyFont="1" applyFill="1" applyBorder="1" applyAlignment="1" applyProtection="1">
      <alignment horizontal="right" vertical="center"/>
      <protection/>
    </xf>
    <xf numFmtId="0" fontId="42" fillId="0" borderId="50" xfId="0" applyFont="1" applyFill="1" applyBorder="1" applyAlignment="1" applyProtection="1">
      <alignment horizontal="center" vertical="center"/>
      <protection/>
    </xf>
    <xf numFmtId="0" fontId="42" fillId="0" borderId="51" xfId="0" applyFont="1" applyFill="1" applyBorder="1" applyAlignment="1" applyProtection="1">
      <alignment horizontal="center" vertical="center"/>
      <protection/>
    </xf>
    <xf numFmtId="0" fontId="42" fillId="0" borderId="7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0" borderId="65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66" xfId="66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5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5" fillId="28" borderId="43" xfId="0" applyNumberFormat="1" applyFont="1" applyFill="1" applyBorder="1" applyAlignment="1" applyProtection="1">
      <alignment horizontal="center" vertical="center"/>
      <protection/>
    </xf>
    <xf numFmtId="0" fontId="23" fillId="28" borderId="65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66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35" fillId="0" borderId="64" xfId="0" applyNumberFormat="1" applyFont="1" applyFill="1" applyBorder="1" applyAlignment="1" applyProtection="1">
      <alignment horizontal="center" vertical="center"/>
      <protection/>
    </xf>
    <xf numFmtId="0" fontId="35" fillId="0" borderId="48" xfId="0" applyNumberFormat="1" applyFont="1" applyFill="1" applyBorder="1" applyAlignment="1" applyProtection="1">
      <alignment horizontal="center" vertical="center"/>
      <protection/>
    </xf>
    <xf numFmtId="0" fontId="35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42" fillId="0" borderId="65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6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42" fillId="28" borderId="65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66" xfId="0" applyFont="1" applyFill="1" applyBorder="1" applyAlignment="1" applyProtection="1">
      <alignment horizontal="center" vertical="center"/>
      <protection/>
    </xf>
    <xf numFmtId="1" fontId="35" fillId="0" borderId="65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66" xfId="0" applyNumberFormat="1" applyFont="1" applyFill="1" applyBorder="1" applyAlignment="1" applyProtection="1">
      <alignment horizontal="right" vertical="center"/>
      <protection/>
    </xf>
    <xf numFmtId="0" fontId="36" fillId="28" borderId="68" xfId="0" applyNumberFormat="1" applyFont="1" applyFill="1" applyBorder="1" applyAlignment="1" applyProtection="1">
      <alignment horizontal="center" vertical="center"/>
      <protection/>
    </xf>
    <xf numFmtId="0" fontId="23" fillId="0" borderId="49" xfId="66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36" fillId="0" borderId="65" xfId="0" applyFont="1" applyFill="1" applyBorder="1" applyAlignment="1" applyProtection="1">
      <alignment horizontal="right" vertical="center"/>
      <protection/>
    </xf>
    <xf numFmtId="0" fontId="36" fillId="0" borderId="66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65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 applyProtection="1">
      <alignment horizontal="center" vertical="center"/>
      <protection/>
    </xf>
    <xf numFmtId="0" fontId="42" fillId="28" borderId="50" xfId="0" applyFont="1" applyFill="1" applyBorder="1" applyAlignment="1" applyProtection="1">
      <alignment horizontal="center" vertical="center"/>
      <protection/>
    </xf>
    <xf numFmtId="0" fontId="42" fillId="28" borderId="51" xfId="0" applyFont="1" applyFill="1" applyBorder="1" applyAlignment="1" applyProtection="1">
      <alignment horizontal="center" vertical="center"/>
      <protection/>
    </xf>
    <xf numFmtId="0" fontId="42" fillId="28" borderId="70" xfId="0" applyFont="1" applyFill="1" applyBorder="1" applyAlignment="1" applyProtection="1">
      <alignment horizontal="center" vertical="center"/>
      <protection/>
    </xf>
    <xf numFmtId="0" fontId="23" fillId="28" borderId="71" xfId="0" applyFont="1" applyFill="1" applyBorder="1" applyAlignment="1" applyProtection="1">
      <alignment horizontal="center" vertical="center"/>
      <protection/>
    </xf>
    <xf numFmtId="0" fontId="23" fillId="28" borderId="13" xfId="0" applyFont="1" applyFill="1" applyBorder="1" applyAlignment="1" applyProtection="1">
      <alignment horizontal="center" vertical="center"/>
      <protection/>
    </xf>
    <xf numFmtId="0" fontId="23" fillId="28" borderId="72" xfId="0" applyFont="1" applyFill="1" applyBorder="1" applyAlignment="1" applyProtection="1">
      <alignment horizontal="center" vertical="center"/>
      <protection/>
    </xf>
    <xf numFmtId="0" fontId="36" fillId="0" borderId="65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66" xfId="0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1" fontId="35" fillId="0" borderId="73" xfId="0" applyNumberFormat="1" applyFont="1" applyFill="1" applyBorder="1" applyAlignment="1" applyProtection="1">
      <alignment horizontal="center" vertical="center" textRotation="90"/>
      <protection/>
    </xf>
    <xf numFmtId="1" fontId="35" fillId="0" borderId="74" xfId="0" applyNumberFormat="1" applyFont="1" applyFill="1" applyBorder="1" applyAlignment="1" applyProtection="1">
      <alignment horizontal="center" vertical="center" textRotation="90"/>
      <protection/>
    </xf>
    <xf numFmtId="1" fontId="35" fillId="0" borderId="75" xfId="0" applyNumberFormat="1" applyFont="1" applyFill="1" applyBorder="1" applyAlignment="1" applyProtection="1">
      <alignment horizontal="center" vertical="center" textRotation="90"/>
      <protection/>
    </xf>
    <xf numFmtId="1" fontId="42" fillId="0" borderId="65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66" xfId="0" applyNumberFormat="1" applyFont="1" applyFill="1" applyBorder="1" applyAlignment="1" applyProtection="1">
      <alignment horizontal="left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23" fillId="28" borderId="40" xfId="0" applyFont="1" applyFill="1" applyBorder="1" applyAlignment="1" applyProtection="1">
      <alignment horizontal="center" vertical="center"/>
      <protection/>
    </xf>
    <xf numFmtId="0" fontId="23" fillId="28" borderId="0" xfId="0" applyFont="1" applyFill="1" applyBorder="1" applyAlignment="1" applyProtection="1">
      <alignment horizontal="center" vertical="center"/>
      <protection/>
    </xf>
    <xf numFmtId="0" fontId="23" fillId="28" borderId="45" xfId="0" applyFont="1" applyFill="1" applyBorder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horizontal="left" vertical="top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5" xfId="66" applyFont="1" applyFill="1" applyBorder="1" applyAlignment="1" applyProtection="1">
      <alignment horizontal="center" vertical="center" wrapText="1"/>
      <protection/>
    </xf>
    <xf numFmtId="0" fontId="22" fillId="0" borderId="22" xfId="66" applyFont="1" applyFill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22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3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30" fillId="0" borderId="78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4" xfId="66" applyFont="1" applyBorder="1" applyAlignment="1" applyProtection="1">
      <alignment horizontal="center" vertical="center" wrapText="1"/>
      <protection/>
    </xf>
    <xf numFmtId="0" fontId="30" fillId="0" borderId="44" xfId="66" applyFont="1" applyBorder="1" applyAlignment="1" applyProtection="1">
      <alignment horizontal="center" vertical="center" wrapText="1"/>
      <protection/>
    </xf>
    <xf numFmtId="0" fontId="30" fillId="0" borderId="53" xfId="66" applyFont="1" applyBorder="1" applyAlignment="1" applyProtection="1">
      <alignment horizontal="center" vertical="center" wrapText="1"/>
      <protection/>
    </xf>
    <xf numFmtId="0" fontId="30" fillId="0" borderId="72" xfId="66" applyFont="1" applyBorder="1" applyAlignment="1" applyProtection="1">
      <alignment horizontal="center" vertical="center" wrapText="1"/>
      <protection/>
    </xf>
    <xf numFmtId="0" fontId="30" fillId="0" borderId="45" xfId="66" applyFont="1" applyBorder="1" applyAlignment="1" applyProtection="1">
      <alignment horizontal="center" vertical="center" wrapText="1"/>
      <protection/>
    </xf>
    <xf numFmtId="0" fontId="30" fillId="0" borderId="80" xfId="66" applyFont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3" fillId="0" borderId="57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2" xfId="66" applyFont="1" applyFill="1" applyBorder="1" applyAlignment="1" applyProtection="1">
      <alignment horizontal="center" vertical="center" wrapText="1"/>
      <protection/>
    </xf>
    <xf numFmtId="0" fontId="23" fillId="0" borderId="83" xfId="66" applyFont="1" applyFill="1" applyBorder="1" applyAlignment="1" applyProtection="1">
      <alignment horizontal="center" vertical="center" wrapText="1"/>
      <protection/>
    </xf>
    <xf numFmtId="0" fontId="21" fillId="0" borderId="58" xfId="66" applyFont="1" applyFill="1" applyBorder="1" applyAlignment="1" applyProtection="1">
      <alignment horizontal="center" vertical="center" wrapText="1"/>
      <protection locked="0"/>
    </xf>
    <xf numFmtId="0" fontId="21" fillId="0" borderId="56" xfId="66" applyFont="1" applyFill="1" applyBorder="1" applyAlignment="1" applyProtection="1">
      <alignment horizontal="center" vertical="center" wrapText="1"/>
      <protection locked="0"/>
    </xf>
    <xf numFmtId="0" fontId="21" fillId="0" borderId="57" xfId="66" applyFont="1" applyFill="1" applyBorder="1" applyAlignment="1" applyProtection="1">
      <alignment horizontal="center" vertical="center" wrapText="1"/>
      <protection locked="0"/>
    </xf>
    <xf numFmtId="0" fontId="21" fillId="0" borderId="78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31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1" fillId="0" borderId="45" xfId="66" applyFont="1" applyFill="1" applyBorder="1" applyAlignment="1" applyProtection="1">
      <alignment horizontal="center" vertical="center" wrapText="1"/>
      <protection locked="0"/>
    </xf>
    <xf numFmtId="0" fontId="21" fillId="0" borderId="86" xfId="6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1" fillId="0" borderId="18" xfId="66" applyFont="1" applyFill="1" applyBorder="1" applyAlignment="1" applyProtection="1">
      <alignment horizontal="center" vertical="center"/>
      <protection/>
    </xf>
    <xf numFmtId="0" fontId="21" fillId="0" borderId="19" xfId="66" applyFont="1" applyFill="1" applyBorder="1" applyAlignment="1" applyProtection="1">
      <alignment horizontal="center" vertical="center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34" xfId="66" applyFont="1" applyFill="1" applyBorder="1" applyAlignment="1" applyProtection="1">
      <alignment horizontal="center" vertical="center"/>
      <protection/>
    </xf>
    <xf numFmtId="0" fontId="29" fillId="0" borderId="31" xfId="66" applyFont="1" applyFill="1" applyBorder="1" applyAlignment="1" applyProtection="1">
      <alignment horizontal="left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49" fontId="23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87" xfId="66" applyFont="1" applyFill="1" applyBorder="1" applyAlignment="1" applyProtection="1">
      <alignment horizontal="center" vertical="center" wrapText="1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42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0" fontId="35" fillId="0" borderId="18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34" xfId="66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1" fontId="23" fillId="0" borderId="33" xfId="66" applyNumberFormat="1" applyFont="1" applyFill="1" applyBorder="1" applyAlignment="1" applyProtection="1">
      <alignment horizontal="center" vertical="center" wrapText="1"/>
      <protection/>
    </xf>
    <xf numFmtId="1" fontId="23" fillId="0" borderId="88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0" borderId="0" xfId="66" applyFont="1" applyFill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69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9</xdr:row>
      <xdr:rowOff>381000</xdr:rowOff>
    </xdr:from>
    <xdr:to>
      <xdr:col>67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259675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0289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2020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25"/>
  <sheetViews>
    <sheetView tabSelected="1" zoomScale="60" zoomScaleNormal="60" zoomScalePageLayoutView="0" workbookViewId="0" topLeftCell="A1">
      <selection activeCell="AF24" sqref="AF24:AK25"/>
    </sheetView>
  </sheetViews>
  <sheetFormatPr defaultColWidth="9.00390625" defaultRowHeight="12.75"/>
  <cols>
    <col min="1" max="55" width="3.625" style="72" customWidth="1"/>
    <col min="56" max="63" width="7.625" style="72" customWidth="1"/>
    <col min="64" max="16384" width="8.875" style="72" customWidth="1"/>
  </cols>
  <sheetData>
    <row r="2" spans="1:63" ht="39.75" customHeight="1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</row>
    <row r="3" spans="1:63" ht="39.75" customHeight="1">
      <c r="A3" s="286" t="s">
        <v>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</row>
    <row r="4" spans="1:63" s="73" customFormat="1" ht="60" customHeight="1">
      <c r="A4" s="283" t="s">
        <v>17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</row>
    <row r="5" spans="1:63" s="73" customFormat="1" ht="30" customHeight="1">
      <c r="A5" s="284" t="s">
        <v>92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</row>
    <row r="6" s="73" customFormat="1" ht="19.5" customHeight="1"/>
    <row r="7" spans="1:63" s="73" customFormat="1" ht="30" customHeight="1">
      <c r="A7" s="140" t="s">
        <v>197</v>
      </c>
      <c r="T7" s="268" t="s">
        <v>86</v>
      </c>
      <c r="U7" s="268"/>
      <c r="V7" s="268"/>
      <c r="W7" s="268"/>
      <c r="X7" s="268"/>
      <c r="Y7" s="268"/>
      <c r="Z7" s="268"/>
      <c r="AA7" s="268"/>
      <c r="AB7" s="264" t="s">
        <v>106</v>
      </c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X7" s="268" t="s">
        <v>16</v>
      </c>
      <c r="AY7" s="268"/>
      <c r="AZ7" s="268"/>
      <c r="BA7" s="268"/>
      <c r="BB7" s="268"/>
      <c r="BC7" s="268"/>
      <c r="BD7" s="268"/>
      <c r="BE7" s="268"/>
      <c r="BF7" s="264" t="s">
        <v>111</v>
      </c>
      <c r="BG7" s="264"/>
      <c r="BH7" s="264"/>
      <c r="BI7" s="264"/>
      <c r="BJ7" s="264"/>
      <c r="BK7" s="264"/>
    </row>
    <row r="8" spans="1:63" s="73" customFormat="1" ht="30" customHeight="1">
      <c r="A8" s="141" t="s">
        <v>198</v>
      </c>
      <c r="T8" s="268" t="s">
        <v>87</v>
      </c>
      <c r="U8" s="268"/>
      <c r="V8" s="268"/>
      <c r="W8" s="268"/>
      <c r="X8" s="268"/>
      <c r="Y8" s="268"/>
      <c r="Z8" s="268"/>
      <c r="AA8" s="268"/>
      <c r="AB8" s="264" t="s">
        <v>187</v>
      </c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161"/>
      <c r="AV8" s="161"/>
      <c r="AW8" s="161"/>
      <c r="AX8" s="269" t="s">
        <v>91</v>
      </c>
      <c r="AY8" s="269"/>
      <c r="AZ8" s="269"/>
      <c r="BA8" s="269"/>
      <c r="BB8" s="269"/>
      <c r="BC8" s="269"/>
      <c r="BD8" s="269"/>
      <c r="BE8" s="269"/>
      <c r="BF8" s="272" t="s">
        <v>107</v>
      </c>
      <c r="BG8" s="272"/>
      <c r="BH8" s="272"/>
      <c r="BI8" s="272"/>
      <c r="BJ8" s="272"/>
      <c r="BK8" s="272"/>
    </row>
    <row r="9" spans="1:63" s="73" customFormat="1" ht="34.5" customHeight="1">
      <c r="A9" s="141"/>
      <c r="T9" s="276" t="s">
        <v>151</v>
      </c>
      <c r="U9" s="268"/>
      <c r="V9" s="268"/>
      <c r="W9" s="268"/>
      <c r="X9" s="268"/>
      <c r="Y9" s="268"/>
      <c r="Z9" s="268"/>
      <c r="AA9" s="268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161"/>
      <c r="AV9" s="161"/>
      <c r="AW9" s="161"/>
      <c r="AX9" s="269" t="s">
        <v>89</v>
      </c>
      <c r="AY9" s="269"/>
      <c r="AZ9" s="269"/>
      <c r="BA9" s="269"/>
      <c r="BB9" s="269"/>
      <c r="BC9" s="269"/>
      <c r="BD9" s="269"/>
      <c r="BE9" s="269"/>
      <c r="BF9" s="272" t="s">
        <v>108</v>
      </c>
      <c r="BG9" s="272"/>
      <c r="BH9" s="272"/>
      <c r="BI9" s="272"/>
      <c r="BJ9" s="272"/>
      <c r="BK9" s="272"/>
    </row>
    <row r="10" spans="1:63" s="73" customFormat="1" ht="30" customHeight="1">
      <c r="A10" s="141"/>
      <c r="T10" s="268" t="s">
        <v>88</v>
      </c>
      <c r="U10" s="268"/>
      <c r="V10" s="268"/>
      <c r="W10" s="268"/>
      <c r="X10" s="268"/>
      <c r="Y10" s="268"/>
      <c r="Z10" s="268"/>
      <c r="AA10" s="268"/>
      <c r="AB10" s="272" t="s">
        <v>196</v>
      </c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161"/>
      <c r="AV10" s="161"/>
      <c r="AW10" s="161"/>
      <c r="AX10" s="269" t="s">
        <v>90</v>
      </c>
      <c r="AY10" s="269"/>
      <c r="AZ10" s="269"/>
      <c r="BA10" s="269"/>
      <c r="BB10" s="269"/>
      <c r="BC10" s="269"/>
      <c r="BD10" s="269"/>
      <c r="BE10" s="269"/>
      <c r="BF10" s="272" t="s">
        <v>109</v>
      </c>
      <c r="BG10" s="272"/>
      <c r="BH10" s="272"/>
      <c r="BI10" s="272"/>
      <c r="BJ10" s="272"/>
      <c r="BK10" s="272"/>
    </row>
    <row r="11" spans="1:63" s="73" customFormat="1" ht="43.5" customHeight="1">
      <c r="A11" s="141"/>
      <c r="T11" s="271" t="s">
        <v>150</v>
      </c>
      <c r="U11" s="271"/>
      <c r="V11" s="271"/>
      <c r="W11" s="271"/>
      <c r="X11" s="271"/>
      <c r="Y11" s="271"/>
      <c r="Z11" s="271"/>
      <c r="AA11" s="271"/>
      <c r="AB11" s="273" t="s">
        <v>199</v>
      </c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</row>
    <row r="12" spans="20:63" ht="30" customHeight="1">
      <c r="T12" s="74"/>
      <c r="U12" s="74"/>
      <c r="V12" s="74"/>
      <c r="W12" s="74"/>
      <c r="X12" s="74"/>
      <c r="Y12" s="74"/>
      <c r="Z12" s="74"/>
      <c r="AA12" s="74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X12" s="75"/>
      <c r="AY12" s="75"/>
      <c r="AZ12" s="75"/>
      <c r="BA12" s="75"/>
      <c r="BB12" s="75"/>
      <c r="BC12" s="75"/>
      <c r="BD12" s="75"/>
      <c r="BE12" s="75"/>
      <c r="BF12" s="46"/>
      <c r="BG12" s="46"/>
      <c r="BH12" s="46"/>
      <c r="BI12" s="46"/>
      <c r="BJ12" s="46"/>
      <c r="BK12" s="46"/>
    </row>
    <row r="13" spans="20:63" ht="19.5" customHeight="1">
      <c r="T13" s="76"/>
      <c r="U13" s="76"/>
      <c r="V13" s="76"/>
      <c r="W13" s="76"/>
      <c r="X13" s="76"/>
      <c r="Y13" s="76"/>
      <c r="Z13" s="76"/>
      <c r="AA13" s="76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X13" s="78"/>
      <c r="AY13" s="78"/>
      <c r="AZ13" s="78"/>
      <c r="BA13" s="78"/>
      <c r="BB13" s="78"/>
      <c r="BC13" s="78"/>
      <c r="BD13" s="78"/>
      <c r="BE13" s="78"/>
      <c r="BF13" s="79"/>
      <c r="BG13" s="79"/>
      <c r="BH13" s="79"/>
      <c r="BI13" s="79"/>
      <c r="BJ13" s="79"/>
      <c r="BK13" s="79"/>
    </row>
    <row r="14" spans="1:63" ht="30" customHeight="1">
      <c r="A14" s="270" t="s">
        <v>18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C14" s="290" t="s">
        <v>19</v>
      </c>
      <c r="BD14" s="290"/>
      <c r="BE14" s="290"/>
      <c r="BF14" s="290"/>
      <c r="BG14" s="290"/>
      <c r="BH14" s="290"/>
      <c r="BI14" s="290"/>
      <c r="BJ14" s="290"/>
      <c r="BK14" s="290"/>
    </row>
    <row r="15" spans="1:63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24.75" customHeight="1">
      <c r="A16" s="274" t="s">
        <v>20</v>
      </c>
      <c r="B16" s="265" t="s">
        <v>21</v>
      </c>
      <c r="C16" s="266"/>
      <c r="D16" s="266"/>
      <c r="E16" s="267"/>
      <c r="F16" s="265" t="s">
        <v>22</v>
      </c>
      <c r="G16" s="282"/>
      <c r="H16" s="266"/>
      <c r="I16" s="266"/>
      <c r="J16" s="266"/>
      <c r="K16" s="266" t="s">
        <v>23</v>
      </c>
      <c r="L16" s="266"/>
      <c r="M16" s="266"/>
      <c r="N16" s="267"/>
      <c r="O16" s="265" t="s">
        <v>24</v>
      </c>
      <c r="P16" s="266"/>
      <c r="Q16" s="266"/>
      <c r="R16" s="277"/>
      <c r="S16" s="267"/>
      <c r="T16" s="265" t="s">
        <v>25</v>
      </c>
      <c r="U16" s="266"/>
      <c r="V16" s="266"/>
      <c r="W16" s="266"/>
      <c r="X16" s="265" t="s">
        <v>26</v>
      </c>
      <c r="Y16" s="266"/>
      <c r="Z16" s="266"/>
      <c r="AA16" s="267"/>
      <c r="AB16" s="265" t="s">
        <v>27</v>
      </c>
      <c r="AC16" s="266"/>
      <c r="AD16" s="266"/>
      <c r="AE16" s="267"/>
      <c r="AF16" s="265" t="s">
        <v>28</v>
      </c>
      <c r="AG16" s="266"/>
      <c r="AH16" s="266"/>
      <c r="AI16" s="266"/>
      <c r="AJ16" s="267"/>
      <c r="AK16" s="265" t="s">
        <v>29</v>
      </c>
      <c r="AL16" s="266"/>
      <c r="AM16" s="266"/>
      <c r="AN16" s="267"/>
      <c r="AO16" s="266" t="s">
        <v>30</v>
      </c>
      <c r="AP16" s="266"/>
      <c r="AQ16" s="266"/>
      <c r="AR16" s="267"/>
      <c r="AS16" s="265" t="s">
        <v>31</v>
      </c>
      <c r="AT16" s="266"/>
      <c r="AU16" s="266"/>
      <c r="AV16" s="277"/>
      <c r="AW16" s="267"/>
      <c r="AX16" s="265" t="s">
        <v>32</v>
      </c>
      <c r="AY16" s="266"/>
      <c r="AZ16" s="266"/>
      <c r="BA16" s="267"/>
      <c r="BB16" s="80"/>
      <c r="BC16" s="274" t="s">
        <v>20</v>
      </c>
      <c r="BD16" s="280" t="s">
        <v>33</v>
      </c>
      <c r="BE16" s="278" t="s">
        <v>78</v>
      </c>
      <c r="BF16" s="278" t="s">
        <v>79</v>
      </c>
      <c r="BG16" s="278" t="s">
        <v>80</v>
      </c>
      <c r="BH16" s="278" t="s">
        <v>81</v>
      </c>
      <c r="BI16" s="278" t="s">
        <v>82</v>
      </c>
      <c r="BJ16" s="278" t="s">
        <v>35</v>
      </c>
      <c r="BK16" s="288" t="s">
        <v>0</v>
      </c>
    </row>
    <row r="17" spans="1:63" ht="24.75" customHeight="1" thickBot="1">
      <c r="A17" s="275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257">
        <v>6</v>
      </c>
      <c r="H17" s="12">
        <v>7</v>
      </c>
      <c r="I17" s="12">
        <v>8</v>
      </c>
      <c r="J17" s="12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255">
        <v>17</v>
      </c>
      <c r="S17" s="13">
        <v>18</v>
      </c>
      <c r="T17" s="11">
        <v>19</v>
      </c>
      <c r="U17" s="12">
        <v>20</v>
      </c>
      <c r="V17" s="12">
        <v>21</v>
      </c>
      <c r="W17" s="12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1">
        <v>30</v>
      </c>
      <c r="AF17" s="12">
        <v>31</v>
      </c>
      <c r="AG17" s="12">
        <v>32</v>
      </c>
      <c r="AH17" s="12">
        <v>33</v>
      </c>
      <c r="AI17" s="13">
        <v>34</v>
      </c>
      <c r="AJ17" s="11">
        <v>35</v>
      </c>
      <c r="AK17" s="12">
        <v>36</v>
      </c>
      <c r="AL17" s="12">
        <v>37</v>
      </c>
      <c r="AM17" s="13">
        <v>38</v>
      </c>
      <c r="AN17" s="11">
        <v>39</v>
      </c>
      <c r="AO17" s="12">
        <v>40</v>
      </c>
      <c r="AP17" s="12">
        <v>41</v>
      </c>
      <c r="AQ17" s="12">
        <v>42</v>
      </c>
      <c r="AR17" s="13">
        <v>43</v>
      </c>
      <c r="AS17" s="11">
        <v>44</v>
      </c>
      <c r="AT17" s="12">
        <v>45</v>
      </c>
      <c r="AU17" s="12">
        <v>46</v>
      </c>
      <c r="AV17" s="255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81"/>
      <c r="BC17" s="275"/>
      <c r="BD17" s="281"/>
      <c r="BE17" s="279"/>
      <c r="BF17" s="279"/>
      <c r="BG17" s="279"/>
      <c r="BH17" s="279"/>
      <c r="BI17" s="279"/>
      <c r="BJ17" s="279"/>
      <c r="BK17" s="289"/>
    </row>
    <row r="18" spans="1:63" ht="19.5" customHeight="1">
      <c r="A18" s="82" t="s">
        <v>36</v>
      </c>
      <c r="B18" s="85"/>
      <c r="C18" s="83"/>
      <c r="D18" s="83"/>
      <c r="E18" s="84"/>
      <c r="F18" s="85"/>
      <c r="G18" s="258"/>
      <c r="H18" s="83"/>
      <c r="I18" s="83"/>
      <c r="J18" s="83"/>
      <c r="K18" s="83"/>
      <c r="L18" s="83"/>
      <c r="M18" s="83"/>
      <c r="N18" s="84"/>
      <c r="O18" s="85"/>
      <c r="P18" s="83"/>
      <c r="Q18" s="83"/>
      <c r="R18" s="168"/>
      <c r="S18" s="84"/>
      <c r="T18" s="160"/>
      <c r="U18" s="160" t="s">
        <v>40</v>
      </c>
      <c r="V18" s="83" t="s">
        <v>40</v>
      </c>
      <c r="W18" s="83" t="s">
        <v>41</v>
      </c>
      <c r="X18" s="85"/>
      <c r="Y18" s="83"/>
      <c r="Z18" s="83"/>
      <c r="AA18" s="84"/>
      <c r="AB18" s="85"/>
      <c r="AC18" s="83"/>
      <c r="AD18" s="83"/>
      <c r="AE18" s="84"/>
      <c r="AF18" s="85"/>
      <c r="AG18" s="170" t="s">
        <v>42</v>
      </c>
      <c r="AH18" s="171" t="s">
        <v>42</v>
      </c>
      <c r="AI18" s="83"/>
      <c r="AJ18" s="84"/>
      <c r="AK18" s="85"/>
      <c r="AL18" s="83"/>
      <c r="AM18" s="83"/>
      <c r="AN18" s="84"/>
      <c r="AO18" s="85" t="s">
        <v>40</v>
      </c>
      <c r="AP18" s="83" t="s">
        <v>40</v>
      </c>
      <c r="AQ18" s="83" t="s">
        <v>41</v>
      </c>
      <c r="AR18" s="83" t="s">
        <v>41</v>
      </c>
      <c r="AS18" s="84" t="s">
        <v>41</v>
      </c>
      <c r="AT18" s="85" t="s">
        <v>41</v>
      </c>
      <c r="AU18" s="83" t="s">
        <v>41</v>
      </c>
      <c r="AV18" s="83" t="s">
        <v>41</v>
      </c>
      <c r="AW18" s="83" t="s">
        <v>41</v>
      </c>
      <c r="AX18" s="84" t="s">
        <v>41</v>
      </c>
      <c r="AY18" s="85" t="s">
        <v>41</v>
      </c>
      <c r="AZ18" s="83" t="s">
        <v>41</v>
      </c>
      <c r="BA18" s="83" t="s">
        <v>41</v>
      </c>
      <c r="BB18" s="86"/>
      <c r="BC18" s="14" t="s">
        <v>36</v>
      </c>
      <c r="BD18" s="15">
        <f>COUNTBLANK(B18:BA18)</f>
        <v>34</v>
      </c>
      <c r="BE18" s="16">
        <f>COUNTIF(B18:BA18,"С")</f>
        <v>4</v>
      </c>
      <c r="BF18" s="16">
        <f>COUNTIF(B18:BA18,"А")</f>
        <v>0</v>
      </c>
      <c r="BG18" s="16">
        <f>COUNTIF(B18:BA18,"Н")</f>
        <v>2</v>
      </c>
      <c r="BH18" s="16">
        <f>COUNTIF(B18:BA18,"П")</f>
        <v>0</v>
      </c>
      <c r="BI18" s="16">
        <f>COUNTIF(B18:BA18,"Д")</f>
        <v>0</v>
      </c>
      <c r="BJ18" s="16">
        <f>COUNTIF(B18:BA18,"К")</f>
        <v>12</v>
      </c>
      <c r="BK18" s="17">
        <f>SUM(BD18:BJ18)</f>
        <v>52</v>
      </c>
    </row>
    <row r="19" spans="1:63" ht="19.5" customHeight="1">
      <c r="A19" s="87" t="s">
        <v>37</v>
      </c>
      <c r="B19" s="90"/>
      <c r="C19" s="88"/>
      <c r="D19" s="88"/>
      <c r="E19" s="89"/>
      <c r="F19" s="90"/>
      <c r="G19" s="259"/>
      <c r="H19" s="88"/>
      <c r="I19" s="88"/>
      <c r="J19" s="88"/>
      <c r="K19" s="88"/>
      <c r="L19" s="88" t="s">
        <v>42</v>
      </c>
      <c r="M19" s="88" t="s">
        <v>42</v>
      </c>
      <c r="N19" s="89"/>
      <c r="O19" s="90"/>
      <c r="P19" s="88"/>
      <c r="Q19" s="88"/>
      <c r="R19" s="169"/>
      <c r="S19" s="89"/>
      <c r="T19" s="88"/>
      <c r="U19" s="88" t="s">
        <v>40</v>
      </c>
      <c r="V19" s="89" t="s">
        <v>40</v>
      </c>
      <c r="W19" s="90" t="s">
        <v>41</v>
      </c>
      <c r="X19" s="90"/>
      <c r="Y19" s="88"/>
      <c r="Z19" s="88"/>
      <c r="AA19" s="89"/>
      <c r="AB19" s="90"/>
      <c r="AC19" s="88"/>
      <c r="AD19" s="88"/>
      <c r="AE19" s="89"/>
      <c r="AF19" s="90"/>
      <c r="AG19" s="170" t="s">
        <v>42</v>
      </c>
      <c r="AH19" s="171" t="s">
        <v>42</v>
      </c>
      <c r="AI19" s="171"/>
      <c r="AJ19" s="172"/>
      <c r="AK19" s="170"/>
      <c r="AL19" s="171"/>
      <c r="AM19" s="171"/>
      <c r="AN19" s="172"/>
      <c r="AO19" s="90" t="s">
        <v>40</v>
      </c>
      <c r="AP19" s="88" t="s">
        <v>40</v>
      </c>
      <c r="AQ19" s="88" t="s">
        <v>41</v>
      </c>
      <c r="AR19" s="88" t="s">
        <v>41</v>
      </c>
      <c r="AS19" s="89" t="s">
        <v>41</v>
      </c>
      <c r="AT19" s="90" t="s">
        <v>41</v>
      </c>
      <c r="AU19" s="88" t="s">
        <v>41</v>
      </c>
      <c r="AV19" s="88" t="s">
        <v>41</v>
      </c>
      <c r="AW19" s="88" t="s">
        <v>41</v>
      </c>
      <c r="AX19" s="89" t="s">
        <v>41</v>
      </c>
      <c r="AY19" s="90" t="s">
        <v>41</v>
      </c>
      <c r="AZ19" s="88" t="s">
        <v>41</v>
      </c>
      <c r="BA19" s="88" t="s">
        <v>41</v>
      </c>
      <c r="BB19" s="86"/>
      <c r="BC19" s="18" t="s">
        <v>37</v>
      </c>
      <c r="BD19" s="20">
        <f>COUNTBLANK(B19:BA19)</f>
        <v>32</v>
      </c>
      <c r="BE19" s="21">
        <f>COUNTIF(B19:BA19,"С")</f>
        <v>4</v>
      </c>
      <c r="BF19" s="21">
        <f>COUNTIF(B19:BA19,"А")</f>
        <v>0</v>
      </c>
      <c r="BG19" s="21">
        <f>COUNTIF(B19:BA19,"Н")</f>
        <v>4</v>
      </c>
      <c r="BH19" s="21">
        <f>COUNTIF(B19:BA19,"П")</f>
        <v>0</v>
      </c>
      <c r="BI19" s="21">
        <f>COUNTIF(B19:BA19,"Д")</f>
        <v>0</v>
      </c>
      <c r="BJ19" s="21">
        <f>COUNTIF(B19:BA19,"К")</f>
        <v>12</v>
      </c>
      <c r="BK19" s="22">
        <f>SUM(BD19:BJ19)</f>
        <v>52</v>
      </c>
    </row>
    <row r="20" spans="1:63" ht="19.5" customHeight="1" thickBot="1">
      <c r="A20" s="87" t="s">
        <v>38</v>
      </c>
      <c r="B20" s="178"/>
      <c r="C20" s="176"/>
      <c r="D20" s="176"/>
      <c r="E20" s="177"/>
      <c r="F20" s="178"/>
      <c r="G20" s="260"/>
      <c r="H20" s="176"/>
      <c r="I20" s="176" t="s">
        <v>42</v>
      </c>
      <c r="J20" s="176" t="s">
        <v>42</v>
      </c>
      <c r="K20" s="176"/>
      <c r="L20" s="176"/>
      <c r="M20" s="176"/>
      <c r="N20" s="177"/>
      <c r="O20" s="184"/>
      <c r="P20" s="171"/>
      <c r="Q20" s="172"/>
      <c r="R20" s="256" t="s">
        <v>40</v>
      </c>
      <c r="S20" s="170" t="s">
        <v>40</v>
      </c>
      <c r="T20" s="171" t="s">
        <v>41</v>
      </c>
      <c r="U20" s="171" t="s">
        <v>41</v>
      </c>
      <c r="V20" s="172" t="s">
        <v>41</v>
      </c>
      <c r="W20" s="170" t="s">
        <v>41</v>
      </c>
      <c r="X20" s="171" t="s">
        <v>41</v>
      </c>
      <c r="Y20" s="171" t="s">
        <v>41</v>
      </c>
      <c r="Z20" s="171" t="s">
        <v>41</v>
      </c>
      <c r="AA20" s="172" t="s">
        <v>41</v>
      </c>
      <c r="AB20" s="170" t="s">
        <v>41</v>
      </c>
      <c r="AC20" s="176"/>
      <c r="AD20" s="176"/>
      <c r="AE20" s="177"/>
      <c r="AF20" s="178"/>
      <c r="AG20" s="176" t="s">
        <v>205</v>
      </c>
      <c r="AH20" s="176" t="s">
        <v>205</v>
      </c>
      <c r="AI20" s="176" t="s">
        <v>205</v>
      </c>
      <c r="AJ20" s="177" t="s">
        <v>205</v>
      </c>
      <c r="AK20" s="178"/>
      <c r="AL20" s="176"/>
      <c r="AM20" s="177"/>
      <c r="AN20" s="177"/>
      <c r="AO20" s="176"/>
      <c r="AP20" s="176"/>
      <c r="AQ20" s="88" t="s">
        <v>40</v>
      </c>
      <c r="AR20" s="89" t="s">
        <v>41</v>
      </c>
      <c r="AS20" s="90" t="s">
        <v>41</v>
      </c>
      <c r="AT20" s="88" t="s">
        <v>41</v>
      </c>
      <c r="AU20" s="88" t="s">
        <v>41</v>
      </c>
      <c r="AV20" s="169" t="s">
        <v>41</v>
      </c>
      <c r="AW20" s="89" t="s">
        <v>41</v>
      </c>
      <c r="AX20" s="90" t="s">
        <v>41</v>
      </c>
      <c r="AY20" s="88" t="s">
        <v>41</v>
      </c>
      <c r="AZ20" s="88" t="s">
        <v>41</v>
      </c>
      <c r="BA20" s="88" t="s">
        <v>41</v>
      </c>
      <c r="BB20" s="86"/>
      <c r="BC20" s="18" t="s">
        <v>38</v>
      </c>
      <c r="BD20" s="20">
        <f>COUNTBLANK(B20:BA20)</f>
        <v>24</v>
      </c>
      <c r="BE20" s="21">
        <f>COUNTIF(B20:BA20,"С")</f>
        <v>3</v>
      </c>
      <c r="BF20" s="21">
        <f>COUNTIF(B20:BA20,"А")</f>
        <v>0</v>
      </c>
      <c r="BG20" s="21">
        <f>COUNTIF(B20:BA20,"Н")</f>
        <v>2</v>
      </c>
      <c r="BH20" s="21">
        <f>COUNTIF(B20:BA20,"В")</f>
        <v>4</v>
      </c>
      <c r="BI20" s="21">
        <f>COUNTIF(B20:BA20,"Д")</f>
        <v>0</v>
      </c>
      <c r="BJ20" s="21">
        <f>COUNTIF(B20:BA20,"К")</f>
        <v>19</v>
      </c>
      <c r="BK20" s="22">
        <f>SUM(BD20:BJ20)</f>
        <v>52</v>
      </c>
    </row>
    <row r="21" spans="1:63" ht="19.5" customHeight="1" thickBot="1">
      <c r="A21" s="91" t="s">
        <v>39</v>
      </c>
      <c r="B21" s="173"/>
      <c r="C21" s="174"/>
      <c r="D21" s="174"/>
      <c r="E21" s="175"/>
      <c r="F21" s="173"/>
      <c r="G21" s="261"/>
      <c r="H21" s="174" t="s">
        <v>205</v>
      </c>
      <c r="I21" s="174" t="s">
        <v>205</v>
      </c>
      <c r="J21" s="174" t="s">
        <v>205</v>
      </c>
      <c r="K21" s="174" t="s">
        <v>205</v>
      </c>
      <c r="L21" s="174" t="s">
        <v>205</v>
      </c>
      <c r="M21" s="174" t="s">
        <v>205</v>
      </c>
      <c r="N21" s="175"/>
      <c r="O21" s="184"/>
      <c r="P21" s="171"/>
      <c r="Q21" s="172"/>
      <c r="R21" s="256" t="s">
        <v>40</v>
      </c>
      <c r="S21" s="170" t="s">
        <v>40</v>
      </c>
      <c r="T21" s="171" t="s">
        <v>41</v>
      </c>
      <c r="U21" s="171" t="s">
        <v>41</v>
      </c>
      <c r="V21" s="172" t="s">
        <v>41</v>
      </c>
      <c r="W21" s="170" t="s">
        <v>41</v>
      </c>
      <c r="X21" s="171" t="s">
        <v>41</v>
      </c>
      <c r="Y21" s="171" t="s">
        <v>41</v>
      </c>
      <c r="Z21" s="171"/>
      <c r="AA21" s="172"/>
      <c r="AB21" s="173"/>
      <c r="AC21" s="174"/>
      <c r="AD21" s="179"/>
      <c r="AE21" s="174" t="s">
        <v>205</v>
      </c>
      <c r="AF21" s="175" t="s">
        <v>205</v>
      </c>
      <c r="AG21" s="173" t="s">
        <v>205</v>
      </c>
      <c r="AH21" s="174" t="s">
        <v>205</v>
      </c>
      <c r="AI21" s="174" t="s">
        <v>205</v>
      </c>
      <c r="AJ21" s="180"/>
      <c r="AK21" s="181"/>
      <c r="AL21" s="182"/>
      <c r="AM21" s="183"/>
      <c r="AN21" s="183" t="s">
        <v>40</v>
      </c>
      <c r="AO21" s="180" t="s">
        <v>40</v>
      </c>
      <c r="AP21" s="94" t="s">
        <v>43</v>
      </c>
      <c r="AQ21" s="95" t="s">
        <v>43</v>
      </c>
      <c r="AR21" s="92" t="s">
        <v>43</v>
      </c>
      <c r="AS21" s="95"/>
      <c r="AT21" s="92"/>
      <c r="AU21" s="92"/>
      <c r="AV21" s="262"/>
      <c r="AW21" s="93"/>
      <c r="AX21" s="95"/>
      <c r="AY21" s="92"/>
      <c r="AZ21" s="92"/>
      <c r="BA21" s="93"/>
      <c r="BB21" s="86"/>
      <c r="BC21" s="23" t="s">
        <v>39</v>
      </c>
      <c r="BD21" s="24">
        <f>COUNTBLANK(B21:AP21)</f>
        <v>19</v>
      </c>
      <c r="BE21" s="25">
        <f>COUNTIF(B21:BA21,"С")</f>
        <v>4</v>
      </c>
      <c r="BF21" s="25">
        <f>COUNTIF(B21:BA21,"А")</f>
        <v>3</v>
      </c>
      <c r="BG21" s="25">
        <f>COUNTIF(B21:BA21,"Н")</f>
        <v>0</v>
      </c>
      <c r="BH21" s="25">
        <f>COUNTIF(B21:BA21,"В")</f>
        <v>11</v>
      </c>
      <c r="BI21" s="25">
        <f>COUNTIF(B21:BA21,"Д")</f>
        <v>0</v>
      </c>
      <c r="BJ21" s="25">
        <f>COUNTIF(B21:BA21,"К")</f>
        <v>6</v>
      </c>
      <c r="BK21" s="26">
        <f>SUM(BD21:BJ21)</f>
        <v>43</v>
      </c>
    </row>
    <row r="22" spans="55:63" ht="15.75" thickBot="1">
      <c r="BC22" s="27" t="s">
        <v>83</v>
      </c>
      <c r="BD22" s="24">
        <f>SUM(BD18:BD21)</f>
        <v>109</v>
      </c>
      <c r="BE22" s="24">
        <f aca="true" t="shared" si="0" ref="BE22:BK22">SUM(BE18:BE21)</f>
        <v>15</v>
      </c>
      <c r="BF22" s="24">
        <f t="shared" si="0"/>
        <v>3</v>
      </c>
      <c r="BG22" s="24">
        <f t="shared" si="0"/>
        <v>8</v>
      </c>
      <c r="BH22" s="24">
        <f t="shared" si="0"/>
        <v>15</v>
      </c>
      <c r="BI22" s="24">
        <f t="shared" si="0"/>
        <v>0</v>
      </c>
      <c r="BJ22" s="24">
        <f t="shared" si="0"/>
        <v>49</v>
      </c>
      <c r="BK22" s="65">
        <f t="shared" si="0"/>
        <v>199</v>
      </c>
    </row>
    <row r="23" spans="1:5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63" s="97" customFormat="1" ht="18.75" customHeight="1">
      <c r="A24" s="28" t="s">
        <v>45</v>
      </c>
      <c r="B24" s="29"/>
      <c r="C24" s="29"/>
      <c r="D24" s="29"/>
      <c r="E24" s="30"/>
      <c r="F24" s="292" t="s">
        <v>46</v>
      </c>
      <c r="G24" s="292"/>
      <c r="H24" s="292"/>
      <c r="I24" s="292"/>
      <c r="J24" s="292"/>
      <c r="K24" s="32" t="s">
        <v>40</v>
      </c>
      <c r="L24" s="292" t="s">
        <v>74</v>
      </c>
      <c r="M24" s="292"/>
      <c r="N24" s="292"/>
      <c r="O24" s="292"/>
      <c r="P24" s="292"/>
      <c r="Q24" s="29"/>
      <c r="R24" s="29"/>
      <c r="S24" s="19" t="s">
        <v>42</v>
      </c>
      <c r="T24" s="292" t="s">
        <v>47</v>
      </c>
      <c r="U24" s="292"/>
      <c r="V24" s="292"/>
      <c r="W24" s="292"/>
      <c r="X24" s="29"/>
      <c r="Y24" s="19" t="s">
        <v>205</v>
      </c>
      <c r="Z24" s="292" t="s">
        <v>48</v>
      </c>
      <c r="AA24" s="292"/>
      <c r="AB24" s="292"/>
      <c r="AC24" s="292"/>
      <c r="AD24" s="292"/>
      <c r="AE24" s="19" t="s">
        <v>43</v>
      </c>
      <c r="AF24" s="291" t="s">
        <v>34</v>
      </c>
      <c r="AG24" s="291"/>
      <c r="AH24" s="291"/>
      <c r="AI24" s="291"/>
      <c r="AJ24" s="291"/>
      <c r="AK24" s="291"/>
      <c r="AL24" s="31"/>
      <c r="AM24" s="19" t="s">
        <v>73</v>
      </c>
      <c r="AN24" s="291" t="s">
        <v>93</v>
      </c>
      <c r="AO24" s="291"/>
      <c r="AP24" s="291"/>
      <c r="AQ24" s="291"/>
      <c r="AR24" s="291"/>
      <c r="AS24" s="291"/>
      <c r="AT24" s="10"/>
      <c r="AU24" s="19" t="s">
        <v>41</v>
      </c>
      <c r="AV24" s="263"/>
      <c r="AW24" s="291" t="s">
        <v>35</v>
      </c>
      <c r="AX24" s="291"/>
      <c r="AY24" s="291"/>
      <c r="AZ24" s="291"/>
      <c r="BA24" s="291"/>
      <c r="BB24" s="75"/>
      <c r="BC24" s="96"/>
      <c r="BD24" s="96"/>
      <c r="BE24" s="96"/>
      <c r="BF24" s="96"/>
      <c r="BG24" s="96"/>
      <c r="BH24" s="96"/>
      <c r="BI24" s="96"/>
      <c r="BJ24" s="96"/>
      <c r="BK24" s="96"/>
    </row>
    <row r="25" spans="1:63" s="99" customFormat="1" ht="21">
      <c r="A25" s="33"/>
      <c r="B25" s="33"/>
      <c r="C25" s="33"/>
      <c r="D25" s="33"/>
      <c r="E25" s="33"/>
      <c r="F25" s="292"/>
      <c r="G25" s="292"/>
      <c r="H25" s="292"/>
      <c r="I25" s="292"/>
      <c r="J25" s="292"/>
      <c r="K25" s="33"/>
      <c r="L25" s="292"/>
      <c r="M25" s="292"/>
      <c r="N25" s="292"/>
      <c r="O25" s="292"/>
      <c r="P25" s="292"/>
      <c r="Q25" s="33"/>
      <c r="R25" s="33"/>
      <c r="S25" s="33"/>
      <c r="T25" s="292"/>
      <c r="U25" s="292"/>
      <c r="V25" s="292"/>
      <c r="W25" s="292"/>
      <c r="X25" s="33"/>
      <c r="Y25" s="33"/>
      <c r="Z25" s="292"/>
      <c r="AA25" s="292"/>
      <c r="AB25" s="292"/>
      <c r="AC25" s="292"/>
      <c r="AD25" s="292"/>
      <c r="AE25" s="33"/>
      <c r="AF25" s="291"/>
      <c r="AG25" s="291"/>
      <c r="AH25" s="291"/>
      <c r="AI25" s="291"/>
      <c r="AJ25" s="291"/>
      <c r="AK25" s="291"/>
      <c r="AL25" s="31"/>
      <c r="AM25" s="33"/>
      <c r="AN25" s="291"/>
      <c r="AO25" s="291"/>
      <c r="AP25" s="291"/>
      <c r="AQ25" s="291"/>
      <c r="AR25" s="291"/>
      <c r="AS25" s="291"/>
      <c r="AT25" s="33"/>
      <c r="AU25" s="33"/>
      <c r="AV25" s="33"/>
      <c r="AW25" s="291"/>
      <c r="AX25" s="291"/>
      <c r="AY25" s="291"/>
      <c r="AZ25" s="291"/>
      <c r="BA25" s="291"/>
      <c r="BB25" s="75"/>
      <c r="BC25" s="98"/>
      <c r="BD25" s="98"/>
      <c r="BE25" s="98"/>
      <c r="BF25" s="98"/>
      <c r="BG25" s="98"/>
      <c r="BH25" s="98"/>
      <c r="BI25" s="98"/>
      <c r="BJ25" s="98"/>
      <c r="BK25" s="98"/>
    </row>
  </sheetData>
  <sheetProtection deleteRows="0"/>
  <mergeCells count="53">
    <mergeCell ref="AW24:BA25"/>
    <mergeCell ref="F24:J25"/>
    <mergeCell ref="L24:P25"/>
    <mergeCell ref="T24:W25"/>
    <mergeCell ref="Z24:AD25"/>
    <mergeCell ref="AF24:AK25"/>
    <mergeCell ref="AN24:AS25"/>
    <mergeCell ref="BF8:BK8"/>
    <mergeCell ref="BF9:BK9"/>
    <mergeCell ref="BF10:BK10"/>
    <mergeCell ref="BH16:BH17"/>
    <mergeCell ref="BI16:BI17"/>
    <mergeCell ref="BJ16:BJ17"/>
    <mergeCell ref="BK16:BK17"/>
    <mergeCell ref="BC14:BK14"/>
    <mergeCell ref="AX10:BE10"/>
    <mergeCell ref="A4:BK4"/>
    <mergeCell ref="A5:BK5"/>
    <mergeCell ref="A2:BK2"/>
    <mergeCell ref="A3:BK3"/>
    <mergeCell ref="AX16:BA16"/>
    <mergeCell ref="T7:AA7"/>
    <mergeCell ref="T8:AA8"/>
    <mergeCell ref="BC16:BC17"/>
    <mergeCell ref="BF16:BF17"/>
    <mergeCell ref="BG16:BG17"/>
    <mergeCell ref="AB8:AT8"/>
    <mergeCell ref="BE16:BE17"/>
    <mergeCell ref="BD16:BD17"/>
    <mergeCell ref="AB16:AE16"/>
    <mergeCell ref="T10:AA10"/>
    <mergeCell ref="F16:J16"/>
    <mergeCell ref="K16:N16"/>
    <mergeCell ref="O16:S16"/>
    <mergeCell ref="T16:W16"/>
    <mergeCell ref="B16:E16"/>
    <mergeCell ref="A16:A17"/>
    <mergeCell ref="T9:AA9"/>
    <mergeCell ref="AB9:AT9"/>
    <mergeCell ref="X16:AA16"/>
    <mergeCell ref="AK16:AN16"/>
    <mergeCell ref="AO16:AR16"/>
    <mergeCell ref="AS16:AW16"/>
    <mergeCell ref="BF7:BK7"/>
    <mergeCell ref="AF16:AJ16"/>
    <mergeCell ref="AB7:AT7"/>
    <mergeCell ref="AX7:BE7"/>
    <mergeCell ref="AX8:BE8"/>
    <mergeCell ref="AX9:BE9"/>
    <mergeCell ref="A14:BA14"/>
    <mergeCell ref="T11:AA11"/>
    <mergeCell ref="AB10:AT10"/>
    <mergeCell ref="AB11:BK1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40"/>
  <sheetViews>
    <sheetView view="pageBreakPreview" zoomScale="45" zoomScaleNormal="85" zoomScaleSheetLayoutView="45" zoomScalePageLayoutView="0" workbookViewId="0" topLeftCell="A24">
      <selection activeCell="L38" sqref="L38"/>
    </sheetView>
  </sheetViews>
  <sheetFormatPr defaultColWidth="9.125" defaultRowHeight="12.75"/>
  <cols>
    <col min="1" max="1" width="12.00390625" style="100" customWidth="1"/>
    <col min="2" max="2" width="81.625" style="100" customWidth="1"/>
    <col min="3" max="3" width="3.50390625" style="100" customWidth="1"/>
    <col min="4" max="5" width="3.625" style="100" customWidth="1"/>
    <col min="6" max="6" width="3.50390625" style="100" customWidth="1"/>
    <col min="7" max="7" width="3.625" style="100" customWidth="1"/>
    <col min="8" max="8" width="4.625" style="100" customWidth="1"/>
    <col min="9" max="9" width="4.00390625" style="100" customWidth="1"/>
    <col min="10" max="10" width="7.875" style="108" customWidth="1"/>
    <col min="11" max="11" width="6.625" style="100" customWidth="1"/>
    <col min="12" max="12" width="9.50390625" style="108" customWidth="1"/>
    <col min="13" max="13" width="6.625" style="108" customWidth="1"/>
    <col min="14" max="14" width="9.50390625" style="108" customWidth="1"/>
    <col min="15" max="15" width="6.625" style="108" customWidth="1"/>
    <col min="16" max="16" width="8.125" style="108" customWidth="1"/>
    <col min="17" max="23" width="6.375" style="107" customWidth="1"/>
    <col min="24" max="24" width="6.375" style="100" customWidth="1"/>
    <col min="25" max="16384" width="9.125" style="100" customWidth="1"/>
  </cols>
  <sheetData>
    <row r="1" spans="1:24" ht="30" customHeight="1" thickBot="1">
      <c r="A1" s="303" t="s">
        <v>148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5"/>
    </row>
    <row r="2" spans="1:24" ht="15.75" customHeight="1">
      <c r="A2" s="362" t="s">
        <v>112</v>
      </c>
      <c r="B2" s="306" t="s">
        <v>113</v>
      </c>
      <c r="C2" s="311" t="s">
        <v>114</v>
      </c>
      <c r="D2" s="312"/>
      <c r="E2" s="312"/>
      <c r="F2" s="312"/>
      <c r="G2" s="312"/>
      <c r="H2" s="312"/>
      <c r="I2" s="313"/>
      <c r="J2" s="329" t="s">
        <v>5</v>
      </c>
      <c r="K2" s="330"/>
      <c r="L2" s="330"/>
      <c r="M2" s="330"/>
      <c r="N2" s="330"/>
      <c r="O2" s="330"/>
      <c r="P2" s="331"/>
      <c r="Q2" s="329" t="s">
        <v>7</v>
      </c>
      <c r="R2" s="330"/>
      <c r="S2" s="330"/>
      <c r="T2" s="330"/>
      <c r="U2" s="330"/>
      <c r="V2" s="330"/>
      <c r="W2" s="330"/>
      <c r="X2" s="331"/>
    </row>
    <row r="3" spans="1:24" ht="15.75" customHeight="1">
      <c r="A3" s="363"/>
      <c r="B3" s="307"/>
      <c r="C3" s="314"/>
      <c r="D3" s="315"/>
      <c r="E3" s="315"/>
      <c r="F3" s="315"/>
      <c r="G3" s="315"/>
      <c r="H3" s="315"/>
      <c r="I3" s="316"/>
      <c r="J3" s="293" t="s">
        <v>13</v>
      </c>
      <c r="K3" s="295" t="s">
        <v>14</v>
      </c>
      <c r="L3" s="300" t="s">
        <v>75</v>
      </c>
      <c r="M3" s="336" t="s">
        <v>6</v>
      </c>
      <c r="N3" s="337"/>
      <c r="O3" s="338"/>
      <c r="P3" s="346" t="s">
        <v>77</v>
      </c>
      <c r="Q3" s="335" t="s">
        <v>8</v>
      </c>
      <c r="R3" s="297"/>
      <c r="S3" s="297" t="s">
        <v>9</v>
      </c>
      <c r="T3" s="297"/>
      <c r="U3" s="297" t="s">
        <v>10</v>
      </c>
      <c r="V3" s="297"/>
      <c r="W3" s="297" t="s">
        <v>11</v>
      </c>
      <c r="X3" s="375"/>
    </row>
    <row r="4" spans="1:24" ht="15.75" customHeight="1">
      <c r="A4" s="363"/>
      <c r="B4" s="307"/>
      <c r="C4" s="325" t="s">
        <v>1</v>
      </c>
      <c r="D4" s="326"/>
      <c r="E4" s="326"/>
      <c r="F4" s="326" t="s">
        <v>2</v>
      </c>
      <c r="G4" s="326"/>
      <c r="H4" s="326"/>
      <c r="I4" s="309" t="s">
        <v>3</v>
      </c>
      <c r="J4" s="293"/>
      <c r="K4" s="295"/>
      <c r="L4" s="301"/>
      <c r="M4" s="298" t="s">
        <v>4</v>
      </c>
      <c r="N4" s="317" t="s">
        <v>12</v>
      </c>
      <c r="O4" s="298" t="s">
        <v>76</v>
      </c>
      <c r="P4" s="347"/>
      <c r="Q4" s="54">
        <v>1</v>
      </c>
      <c r="R4" s="55">
        <v>2</v>
      </c>
      <c r="S4" s="55">
        <v>3</v>
      </c>
      <c r="T4" s="55">
        <v>4</v>
      </c>
      <c r="U4" s="55">
        <v>5</v>
      </c>
      <c r="V4" s="55">
        <v>6</v>
      </c>
      <c r="W4" s="55">
        <v>7</v>
      </c>
      <c r="X4" s="56">
        <v>8</v>
      </c>
    </row>
    <row r="5" spans="1:24" ht="14.25" customHeight="1">
      <c r="A5" s="363"/>
      <c r="B5" s="307"/>
      <c r="C5" s="325"/>
      <c r="D5" s="326"/>
      <c r="E5" s="326"/>
      <c r="F5" s="326"/>
      <c r="G5" s="326"/>
      <c r="H5" s="326"/>
      <c r="I5" s="309"/>
      <c r="J5" s="293"/>
      <c r="K5" s="295"/>
      <c r="L5" s="301"/>
      <c r="M5" s="298"/>
      <c r="N5" s="317"/>
      <c r="O5" s="298"/>
      <c r="P5" s="347"/>
      <c r="Q5" s="369" t="s">
        <v>115</v>
      </c>
      <c r="R5" s="370"/>
      <c r="S5" s="370"/>
      <c r="T5" s="370"/>
      <c r="U5" s="370"/>
      <c r="V5" s="370"/>
      <c r="W5" s="370"/>
      <c r="X5" s="371"/>
    </row>
    <row r="6" spans="1:24" ht="14.25" customHeight="1">
      <c r="A6" s="363"/>
      <c r="B6" s="307"/>
      <c r="C6" s="325"/>
      <c r="D6" s="326"/>
      <c r="E6" s="326"/>
      <c r="F6" s="326"/>
      <c r="G6" s="326"/>
      <c r="H6" s="326"/>
      <c r="I6" s="309"/>
      <c r="J6" s="293"/>
      <c r="K6" s="295"/>
      <c r="L6" s="301"/>
      <c r="M6" s="298"/>
      <c r="N6" s="317"/>
      <c r="O6" s="298"/>
      <c r="P6" s="347"/>
      <c r="Q6" s="109">
        <v>18</v>
      </c>
      <c r="R6" s="110">
        <v>18</v>
      </c>
      <c r="S6" s="110">
        <v>18</v>
      </c>
      <c r="T6" s="110">
        <v>18</v>
      </c>
      <c r="U6" s="110">
        <v>15</v>
      </c>
      <c r="V6" s="110">
        <v>15</v>
      </c>
      <c r="W6" s="110">
        <v>15</v>
      </c>
      <c r="X6" s="111">
        <v>15</v>
      </c>
    </row>
    <row r="7" spans="1:24" ht="52.5" customHeight="1" thickBot="1">
      <c r="A7" s="364"/>
      <c r="B7" s="308"/>
      <c r="C7" s="327"/>
      <c r="D7" s="328"/>
      <c r="E7" s="328"/>
      <c r="F7" s="328"/>
      <c r="G7" s="328"/>
      <c r="H7" s="328"/>
      <c r="I7" s="310"/>
      <c r="J7" s="294"/>
      <c r="K7" s="296"/>
      <c r="L7" s="302"/>
      <c r="M7" s="299"/>
      <c r="N7" s="318"/>
      <c r="O7" s="299"/>
      <c r="P7" s="348"/>
      <c r="Q7" s="356" t="s">
        <v>15</v>
      </c>
      <c r="R7" s="357"/>
      <c r="S7" s="357"/>
      <c r="T7" s="357"/>
      <c r="U7" s="357"/>
      <c r="V7" s="357"/>
      <c r="W7" s="357"/>
      <c r="X7" s="358"/>
    </row>
    <row r="8" spans="1:24" ht="19.5" customHeight="1" thickBot="1">
      <c r="A8" s="57">
        <v>1</v>
      </c>
      <c r="B8" s="58">
        <v>2</v>
      </c>
      <c r="C8" s="319">
        <v>3</v>
      </c>
      <c r="D8" s="320"/>
      <c r="E8" s="321"/>
      <c r="F8" s="324">
        <v>4</v>
      </c>
      <c r="G8" s="320"/>
      <c r="H8" s="321"/>
      <c r="I8" s="60">
        <v>5</v>
      </c>
      <c r="J8" s="61">
        <v>6</v>
      </c>
      <c r="K8" s="62">
        <v>7</v>
      </c>
      <c r="L8" s="63">
        <v>8</v>
      </c>
      <c r="M8" s="63">
        <v>9</v>
      </c>
      <c r="N8" s="63">
        <v>10</v>
      </c>
      <c r="O8" s="63">
        <v>11</v>
      </c>
      <c r="P8" s="64">
        <v>12</v>
      </c>
      <c r="Q8" s="59">
        <v>13</v>
      </c>
      <c r="R8" s="62">
        <v>14</v>
      </c>
      <c r="S8" s="62">
        <v>15</v>
      </c>
      <c r="T8" s="62">
        <v>16</v>
      </c>
      <c r="U8" s="62">
        <v>17</v>
      </c>
      <c r="V8" s="62">
        <v>18</v>
      </c>
      <c r="W8" s="62">
        <v>19</v>
      </c>
      <c r="X8" s="60">
        <v>20</v>
      </c>
    </row>
    <row r="9" spans="1:24" ht="21" customHeight="1" thickBot="1">
      <c r="A9" s="359" t="s">
        <v>116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1"/>
    </row>
    <row r="10" spans="1:24" s="101" customFormat="1" ht="21" customHeight="1" thickBot="1">
      <c r="A10" s="376" t="s">
        <v>129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</row>
    <row r="11" spans="1:26" s="103" customFormat="1" ht="21" customHeight="1">
      <c r="A11" s="52" t="s">
        <v>152</v>
      </c>
      <c r="B11" s="119" t="s">
        <v>142</v>
      </c>
      <c r="C11" s="120"/>
      <c r="D11" s="120"/>
      <c r="E11" s="121"/>
      <c r="F11" s="122"/>
      <c r="G11" s="120">
        <v>1</v>
      </c>
      <c r="H11" s="121"/>
      <c r="I11" s="123"/>
      <c r="J11" s="49">
        <f aca="true" t="shared" si="0" ref="J11:J17">K11*30</f>
        <v>90</v>
      </c>
      <c r="K11" s="50">
        <f aca="true" t="shared" si="1" ref="K11:K17">SUM(Q11:X11)</f>
        <v>3</v>
      </c>
      <c r="L11" s="50">
        <v>30</v>
      </c>
      <c r="M11" s="124">
        <v>6</v>
      </c>
      <c r="N11" s="124">
        <v>24</v>
      </c>
      <c r="O11" s="124"/>
      <c r="P11" s="51">
        <f aca="true" t="shared" si="2" ref="P11:P17">J11-L11</f>
        <v>60</v>
      </c>
      <c r="Q11" s="49">
        <v>3</v>
      </c>
      <c r="R11" s="50"/>
      <c r="S11" s="50"/>
      <c r="T11" s="50"/>
      <c r="U11" s="50"/>
      <c r="V11" s="50"/>
      <c r="W11" s="50"/>
      <c r="X11" s="53"/>
      <c r="Y11" s="102"/>
      <c r="Z11" s="102"/>
    </row>
    <row r="12" spans="1:24" s="102" customFormat="1" ht="21" customHeight="1">
      <c r="A12" s="52" t="s">
        <v>153</v>
      </c>
      <c r="B12" s="125" t="s">
        <v>143</v>
      </c>
      <c r="C12" s="120"/>
      <c r="D12" s="120"/>
      <c r="E12" s="121"/>
      <c r="F12" s="122"/>
      <c r="G12" s="120">
        <v>1</v>
      </c>
      <c r="H12" s="121"/>
      <c r="I12" s="123"/>
      <c r="J12" s="49">
        <f t="shared" si="0"/>
        <v>90</v>
      </c>
      <c r="K12" s="50">
        <f t="shared" si="1"/>
        <v>3</v>
      </c>
      <c r="L12" s="50">
        <v>30</v>
      </c>
      <c r="M12" s="124">
        <v>10</v>
      </c>
      <c r="N12" s="124">
        <v>20</v>
      </c>
      <c r="O12" s="124"/>
      <c r="P12" s="51">
        <f t="shared" si="2"/>
        <v>60</v>
      </c>
      <c r="Q12" s="49">
        <v>3</v>
      </c>
      <c r="R12" s="50"/>
      <c r="S12" s="50"/>
      <c r="T12" s="50"/>
      <c r="U12" s="50"/>
      <c r="V12" s="50"/>
      <c r="W12" s="50"/>
      <c r="X12" s="53"/>
    </row>
    <row r="13" spans="1:24" s="102" customFormat="1" ht="22.5" customHeight="1">
      <c r="A13" s="52" t="s">
        <v>154</v>
      </c>
      <c r="B13" s="125" t="s">
        <v>144</v>
      </c>
      <c r="C13" s="120"/>
      <c r="D13" s="120"/>
      <c r="E13" s="121"/>
      <c r="F13" s="122"/>
      <c r="G13" s="120">
        <v>2</v>
      </c>
      <c r="H13" s="121"/>
      <c r="I13" s="123"/>
      <c r="J13" s="49">
        <f t="shared" si="0"/>
        <v>90</v>
      </c>
      <c r="K13" s="50">
        <f t="shared" si="1"/>
        <v>3</v>
      </c>
      <c r="L13" s="50">
        <v>30</v>
      </c>
      <c r="M13" s="124">
        <v>10</v>
      </c>
      <c r="N13" s="124">
        <v>20</v>
      </c>
      <c r="O13" s="124"/>
      <c r="P13" s="51">
        <f t="shared" si="2"/>
        <v>60</v>
      </c>
      <c r="Q13" s="49"/>
      <c r="R13" s="50">
        <v>3</v>
      </c>
      <c r="S13" s="50"/>
      <c r="T13" s="50"/>
      <c r="U13" s="50"/>
      <c r="V13" s="50"/>
      <c r="W13" s="50"/>
      <c r="X13" s="53"/>
    </row>
    <row r="14" spans="1:24" s="102" customFormat="1" ht="21" customHeight="1">
      <c r="A14" s="52" t="s">
        <v>155</v>
      </c>
      <c r="B14" s="125" t="s">
        <v>145</v>
      </c>
      <c r="C14" s="120"/>
      <c r="D14" s="120"/>
      <c r="E14" s="121"/>
      <c r="F14" s="122"/>
      <c r="G14" s="120">
        <v>3</v>
      </c>
      <c r="H14" s="121"/>
      <c r="I14" s="123"/>
      <c r="J14" s="49">
        <f t="shared" si="0"/>
        <v>90</v>
      </c>
      <c r="K14" s="50">
        <f t="shared" si="1"/>
        <v>3</v>
      </c>
      <c r="L14" s="50">
        <v>30</v>
      </c>
      <c r="M14" s="124">
        <v>10</v>
      </c>
      <c r="N14" s="124">
        <v>20</v>
      </c>
      <c r="O14" s="124"/>
      <c r="P14" s="51">
        <f t="shared" si="2"/>
        <v>60</v>
      </c>
      <c r="Q14" s="49"/>
      <c r="R14" s="50"/>
      <c r="S14" s="50">
        <v>3</v>
      </c>
      <c r="T14" s="50"/>
      <c r="U14" s="50"/>
      <c r="V14" s="50"/>
      <c r="W14" s="50"/>
      <c r="X14" s="53"/>
    </row>
    <row r="15" spans="1:24" s="102" customFormat="1" ht="19.5" customHeight="1">
      <c r="A15" s="52" t="s">
        <v>156</v>
      </c>
      <c r="B15" s="125" t="s">
        <v>146</v>
      </c>
      <c r="C15" s="120"/>
      <c r="D15" s="120"/>
      <c r="E15" s="121"/>
      <c r="F15" s="122">
        <v>2</v>
      </c>
      <c r="G15" s="120">
        <v>4</v>
      </c>
      <c r="H15" s="121"/>
      <c r="I15" s="123"/>
      <c r="J15" s="49">
        <f t="shared" si="0"/>
        <v>360</v>
      </c>
      <c r="K15" s="50">
        <f t="shared" si="1"/>
        <v>12</v>
      </c>
      <c r="L15" s="50">
        <v>120</v>
      </c>
      <c r="M15" s="124"/>
      <c r="N15" s="124">
        <v>120</v>
      </c>
      <c r="O15" s="124"/>
      <c r="P15" s="51">
        <f t="shared" si="2"/>
        <v>240</v>
      </c>
      <c r="Q15" s="49">
        <v>3</v>
      </c>
      <c r="R15" s="50">
        <v>3</v>
      </c>
      <c r="S15" s="50">
        <v>3</v>
      </c>
      <c r="T15" s="50">
        <v>3</v>
      </c>
      <c r="U15" s="50"/>
      <c r="V15" s="50"/>
      <c r="W15" s="50"/>
      <c r="X15" s="53"/>
    </row>
    <row r="16" spans="1:24" s="102" customFormat="1" ht="21" customHeight="1">
      <c r="A16" s="52" t="s">
        <v>157</v>
      </c>
      <c r="B16" s="125" t="s">
        <v>200</v>
      </c>
      <c r="C16" s="120"/>
      <c r="D16" s="120"/>
      <c r="E16" s="121"/>
      <c r="F16" s="122">
        <v>2</v>
      </c>
      <c r="G16" s="120">
        <v>4</v>
      </c>
      <c r="H16" s="121"/>
      <c r="I16" s="123"/>
      <c r="J16" s="49">
        <f>K16*30</f>
        <v>240</v>
      </c>
      <c r="K16" s="50">
        <f>SUM(Q16:X16)</f>
        <v>8</v>
      </c>
      <c r="L16" s="50">
        <v>80</v>
      </c>
      <c r="M16" s="124"/>
      <c r="N16" s="124">
        <v>80</v>
      </c>
      <c r="O16" s="124"/>
      <c r="P16" s="51">
        <f>J16-L16</f>
        <v>160</v>
      </c>
      <c r="Q16" s="49">
        <v>2</v>
      </c>
      <c r="R16" s="50">
        <v>2</v>
      </c>
      <c r="S16" s="50">
        <v>2</v>
      </c>
      <c r="T16" s="50">
        <v>2</v>
      </c>
      <c r="U16" s="50"/>
      <c r="V16" s="50"/>
      <c r="W16" s="50"/>
      <c r="X16" s="53"/>
    </row>
    <row r="17" spans="1:24" s="102" customFormat="1" ht="19.5" customHeight="1">
      <c r="A17" s="52" t="s">
        <v>194</v>
      </c>
      <c r="B17" s="125" t="s">
        <v>220</v>
      </c>
      <c r="C17" s="120"/>
      <c r="D17" s="120"/>
      <c r="E17" s="121"/>
      <c r="F17" s="122"/>
      <c r="G17" s="120">
        <v>5</v>
      </c>
      <c r="H17" s="121"/>
      <c r="I17" s="123"/>
      <c r="J17" s="49">
        <f t="shared" si="0"/>
        <v>90</v>
      </c>
      <c r="K17" s="50">
        <f t="shared" si="1"/>
        <v>3</v>
      </c>
      <c r="L17" s="50">
        <v>30</v>
      </c>
      <c r="M17" s="124">
        <v>10</v>
      </c>
      <c r="N17" s="124">
        <v>20</v>
      </c>
      <c r="O17" s="124"/>
      <c r="P17" s="51">
        <f t="shared" si="2"/>
        <v>60</v>
      </c>
      <c r="Q17" s="49"/>
      <c r="R17" s="50"/>
      <c r="S17" s="50"/>
      <c r="T17" s="50"/>
      <c r="U17" s="50">
        <v>3</v>
      </c>
      <c r="V17" s="50"/>
      <c r="W17" s="50"/>
      <c r="X17" s="53"/>
    </row>
    <row r="18" spans="1:24" s="104" customFormat="1" ht="18.75" customHeight="1" thickBot="1">
      <c r="A18" s="351" t="s">
        <v>117</v>
      </c>
      <c r="B18" s="352"/>
      <c r="C18" s="372"/>
      <c r="D18" s="372"/>
      <c r="E18" s="373"/>
      <c r="F18" s="374"/>
      <c r="G18" s="372"/>
      <c r="H18" s="373"/>
      <c r="I18" s="185"/>
      <c r="J18" s="136">
        <f aca="true" t="shared" si="3" ref="J18:X18">SUM(J11:J17)</f>
        <v>1050</v>
      </c>
      <c r="K18" s="137">
        <f t="shared" si="3"/>
        <v>35</v>
      </c>
      <c r="L18" s="137">
        <f t="shared" si="3"/>
        <v>350</v>
      </c>
      <c r="M18" s="137">
        <f t="shared" si="3"/>
        <v>46</v>
      </c>
      <c r="N18" s="137">
        <f t="shared" si="3"/>
        <v>304</v>
      </c>
      <c r="O18" s="137">
        <f t="shared" si="3"/>
        <v>0</v>
      </c>
      <c r="P18" s="138">
        <f t="shared" si="3"/>
        <v>700</v>
      </c>
      <c r="Q18" s="136">
        <f t="shared" si="3"/>
        <v>11</v>
      </c>
      <c r="R18" s="137">
        <f t="shared" si="3"/>
        <v>8</v>
      </c>
      <c r="S18" s="137">
        <f t="shared" si="3"/>
        <v>8</v>
      </c>
      <c r="T18" s="137">
        <f t="shared" si="3"/>
        <v>5</v>
      </c>
      <c r="U18" s="137">
        <f t="shared" si="3"/>
        <v>3</v>
      </c>
      <c r="V18" s="137">
        <f t="shared" si="3"/>
        <v>0</v>
      </c>
      <c r="W18" s="137">
        <f t="shared" si="3"/>
        <v>0</v>
      </c>
      <c r="X18" s="139">
        <f t="shared" si="3"/>
        <v>0</v>
      </c>
    </row>
    <row r="19" spans="1:24" s="105" customFormat="1" ht="8.25" customHeight="1" thickBot="1">
      <c r="A19" s="332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4"/>
    </row>
    <row r="20" spans="1:24" s="105" customFormat="1" ht="18" customHeight="1">
      <c r="A20" s="353" t="s">
        <v>130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5"/>
    </row>
    <row r="21" spans="1:24" s="105" customFormat="1" ht="24.75" customHeight="1">
      <c r="A21" s="52" t="s">
        <v>201</v>
      </c>
      <c r="B21" s="125" t="s">
        <v>212</v>
      </c>
      <c r="C21" s="126">
        <v>1</v>
      </c>
      <c r="D21" s="126">
        <v>2</v>
      </c>
      <c r="E21" s="127">
        <v>3</v>
      </c>
      <c r="F21" s="123"/>
      <c r="G21" s="126"/>
      <c r="H21" s="127"/>
      <c r="I21" s="123">
        <v>4</v>
      </c>
      <c r="J21" s="49">
        <f aca="true" t="shared" si="4" ref="J21:J27">K21*30</f>
        <v>360</v>
      </c>
      <c r="K21" s="50">
        <f aca="true" t="shared" si="5" ref="K21:K27">SUM(Q21:X21)</f>
        <v>12</v>
      </c>
      <c r="L21" s="50">
        <v>140</v>
      </c>
      <c r="M21" s="124">
        <v>56</v>
      </c>
      <c r="N21" s="124">
        <v>84</v>
      </c>
      <c r="O21" s="124"/>
      <c r="P21" s="51">
        <f aca="true" t="shared" si="6" ref="P21:P27">J21-L21</f>
        <v>220</v>
      </c>
      <c r="Q21" s="49">
        <v>5</v>
      </c>
      <c r="R21" s="50">
        <v>4</v>
      </c>
      <c r="S21" s="50">
        <v>3</v>
      </c>
      <c r="T21" s="50"/>
      <c r="U21" s="50"/>
      <c r="V21" s="50"/>
      <c r="W21" s="50"/>
      <c r="X21" s="53"/>
    </row>
    <row r="22" spans="1:24" s="105" customFormat="1" ht="39" customHeight="1">
      <c r="A22" s="52" t="s">
        <v>202</v>
      </c>
      <c r="B22" s="119" t="s">
        <v>213</v>
      </c>
      <c r="C22" s="126">
        <v>2</v>
      </c>
      <c r="D22" s="126">
        <v>3</v>
      </c>
      <c r="E22" s="127"/>
      <c r="F22" s="123">
        <v>1</v>
      </c>
      <c r="G22" s="126"/>
      <c r="H22" s="127"/>
      <c r="I22" s="123">
        <v>5</v>
      </c>
      <c r="J22" s="49">
        <f t="shared" si="4"/>
        <v>360</v>
      </c>
      <c r="K22" s="50">
        <f t="shared" si="5"/>
        <v>12</v>
      </c>
      <c r="L22" s="50">
        <v>140</v>
      </c>
      <c r="M22" s="124">
        <v>56</v>
      </c>
      <c r="N22" s="124">
        <v>84</v>
      </c>
      <c r="O22" s="124"/>
      <c r="P22" s="51">
        <f t="shared" si="6"/>
        <v>220</v>
      </c>
      <c r="Q22" s="49">
        <v>2</v>
      </c>
      <c r="R22" s="50">
        <v>5</v>
      </c>
      <c r="S22" s="50">
        <v>5</v>
      </c>
      <c r="T22" s="50"/>
      <c r="U22" s="50"/>
      <c r="V22" s="50"/>
      <c r="W22" s="50"/>
      <c r="X22" s="53"/>
    </row>
    <row r="23" spans="1:24" s="105" customFormat="1" ht="24.75" customHeight="1">
      <c r="A23" s="52" t="s">
        <v>158</v>
      </c>
      <c r="B23" s="119" t="s">
        <v>214</v>
      </c>
      <c r="C23" s="126"/>
      <c r="D23" s="126"/>
      <c r="E23" s="127"/>
      <c r="F23" s="123"/>
      <c r="G23" s="126">
        <v>6</v>
      </c>
      <c r="H23" s="127"/>
      <c r="I23" s="123"/>
      <c r="J23" s="49">
        <f t="shared" si="4"/>
        <v>90</v>
      </c>
      <c r="K23" s="50">
        <f t="shared" si="5"/>
        <v>3</v>
      </c>
      <c r="L23" s="50">
        <v>40</v>
      </c>
      <c r="M23" s="124">
        <v>16</v>
      </c>
      <c r="N23" s="124">
        <v>24</v>
      </c>
      <c r="O23" s="124"/>
      <c r="P23" s="51">
        <f t="shared" si="6"/>
        <v>50</v>
      </c>
      <c r="Q23" s="49"/>
      <c r="R23" s="50"/>
      <c r="S23" s="50"/>
      <c r="T23" s="50"/>
      <c r="U23" s="50"/>
      <c r="V23" s="50">
        <v>3</v>
      </c>
      <c r="W23" s="50"/>
      <c r="X23" s="53"/>
    </row>
    <row r="24" spans="1:24" s="105" customFormat="1" ht="22.5" customHeight="1">
      <c r="A24" s="52" t="s">
        <v>159</v>
      </c>
      <c r="B24" s="119" t="s">
        <v>147</v>
      </c>
      <c r="C24" s="126"/>
      <c r="D24" s="126"/>
      <c r="E24" s="127"/>
      <c r="F24" s="123"/>
      <c r="G24" s="126">
        <v>3</v>
      </c>
      <c r="H24" s="127"/>
      <c r="I24" s="123"/>
      <c r="J24" s="49">
        <f t="shared" si="4"/>
        <v>90</v>
      </c>
      <c r="K24" s="50">
        <f t="shared" si="5"/>
        <v>3</v>
      </c>
      <c r="L24" s="50">
        <f>K24*10</f>
        <v>30</v>
      </c>
      <c r="M24" s="124">
        <v>10</v>
      </c>
      <c r="N24" s="124">
        <v>20</v>
      </c>
      <c r="O24" s="124"/>
      <c r="P24" s="51">
        <f t="shared" si="6"/>
        <v>60</v>
      </c>
      <c r="Q24" s="49"/>
      <c r="R24" s="50"/>
      <c r="S24" s="50">
        <v>3</v>
      </c>
      <c r="T24" s="50"/>
      <c r="U24" s="50"/>
      <c r="V24" s="50"/>
      <c r="W24" s="50"/>
      <c r="X24" s="53"/>
    </row>
    <row r="25" spans="1:24" s="105" customFormat="1" ht="24.75" customHeight="1">
      <c r="A25" s="52" t="s">
        <v>160</v>
      </c>
      <c r="B25" s="119" t="s">
        <v>234</v>
      </c>
      <c r="C25" s="126"/>
      <c r="D25" s="126"/>
      <c r="E25" s="127"/>
      <c r="F25" s="123"/>
      <c r="G25" s="126">
        <v>6</v>
      </c>
      <c r="H25" s="127"/>
      <c r="I25" s="123"/>
      <c r="J25" s="49">
        <f t="shared" si="4"/>
        <v>180</v>
      </c>
      <c r="K25" s="50">
        <f t="shared" si="5"/>
        <v>6</v>
      </c>
      <c r="L25" s="50">
        <f>K25*10</f>
        <v>60</v>
      </c>
      <c r="M25" s="124">
        <v>20</v>
      </c>
      <c r="N25" s="124">
        <v>40</v>
      </c>
      <c r="O25" s="124"/>
      <c r="P25" s="51">
        <f t="shared" si="6"/>
        <v>120</v>
      </c>
      <c r="Q25" s="49"/>
      <c r="R25" s="50"/>
      <c r="S25" s="50"/>
      <c r="T25" s="50"/>
      <c r="U25" s="50">
        <v>3</v>
      </c>
      <c r="V25" s="50">
        <v>3</v>
      </c>
      <c r="W25" s="50"/>
      <c r="X25" s="53"/>
    </row>
    <row r="26" spans="1:24" s="105" customFormat="1" ht="24.75" customHeight="1">
      <c r="A26" s="52" t="s">
        <v>195</v>
      </c>
      <c r="B26" s="128" t="s">
        <v>181</v>
      </c>
      <c r="C26" s="129"/>
      <c r="D26" s="129"/>
      <c r="E26" s="130"/>
      <c r="F26" s="131"/>
      <c r="G26" s="129">
        <v>3</v>
      </c>
      <c r="H26" s="130"/>
      <c r="I26" s="123"/>
      <c r="J26" s="49">
        <f t="shared" si="4"/>
        <v>90</v>
      </c>
      <c r="K26" s="50">
        <f t="shared" si="5"/>
        <v>3</v>
      </c>
      <c r="L26" s="50">
        <f>K26*10</f>
        <v>30</v>
      </c>
      <c r="M26" s="132">
        <v>10</v>
      </c>
      <c r="N26" s="132">
        <v>20</v>
      </c>
      <c r="O26" s="132"/>
      <c r="P26" s="51">
        <f t="shared" si="6"/>
        <v>60</v>
      </c>
      <c r="Q26" s="133"/>
      <c r="R26" s="134"/>
      <c r="S26" s="134">
        <v>3</v>
      </c>
      <c r="T26" s="134"/>
      <c r="U26" s="134"/>
      <c r="V26" s="134"/>
      <c r="W26" s="134"/>
      <c r="X26" s="135"/>
    </row>
    <row r="27" spans="1:24" s="105" customFormat="1" ht="24.75" customHeight="1">
      <c r="A27" s="52" t="s">
        <v>219</v>
      </c>
      <c r="B27" s="128" t="s">
        <v>235</v>
      </c>
      <c r="C27" s="129"/>
      <c r="D27" s="129"/>
      <c r="E27" s="130"/>
      <c r="F27" s="131"/>
      <c r="G27" s="129">
        <v>6</v>
      </c>
      <c r="H27" s="130"/>
      <c r="I27" s="123"/>
      <c r="J27" s="49">
        <f t="shared" si="4"/>
        <v>90</v>
      </c>
      <c r="K27" s="50">
        <f t="shared" si="5"/>
        <v>3</v>
      </c>
      <c r="L27" s="50">
        <f>K27*10</f>
        <v>30</v>
      </c>
      <c r="M27" s="132">
        <v>10</v>
      </c>
      <c r="N27" s="132">
        <v>20</v>
      </c>
      <c r="O27" s="132"/>
      <c r="P27" s="51">
        <f t="shared" si="6"/>
        <v>60</v>
      </c>
      <c r="Q27" s="133"/>
      <c r="R27" s="134"/>
      <c r="S27" s="134"/>
      <c r="T27" s="134"/>
      <c r="U27" s="134"/>
      <c r="V27" s="134">
        <v>3</v>
      </c>
      <c r="W27" s="134"/>
      <c r="X27" s="135"/>
    </row>
    <row r="28" spans="1:24" s="105" customFormat="1" ht="24.75" customHeight="1">
      <c r="A28" s="52" t="s">
        <v>161</v>
      </c>
      <c r="B28" s="128" t="s">
        <v>215</v>
      </c>
      <c r="C28" s="129"/>
      <c r="D28" s="129">
        <v>1</v>
      </c>
      <c r="E28" s="130"/>
      <c r="F28" s="131"/>
      <c r="G28" s="129"/>
      <c r="H28" s="130"/>
      <c r="I28" s="123"/>
      <c r="J28" s="49">
        <f aca="true" t="shared" si="7" ref="J28:J39">K28*30</f>
        <v>210</v>
      </c>
      <c r="K28" s="50">
        <v>7</v>
      </c>
      <c r="L28" s="50">
        <v>90</v>
      </c>
      <c r="M28" s="132">
        <v>30</v>
      </c>
      <c r="N28" s="132">
        <v>60</v>
      </c>
      <c r="O28" s="132"/>
      <c r="P28" s="51">
        <f aca="true" t="shared" si="8" ref="P28:P39">J28-L28</f>
        <v>120</v>
      </c>
      <c r="Q28" s="133">
        <v>7</v>
      </c>
      <c r="R28" s="134"/>
      <c r="S28" s="134"/>
      <c r="T28" s="134"/>
      <c r="U28" s="134"/>
      <c r="V28" s="134"/>
      <c r="W28" s="134"/>
      <c r="X28" s="135"/>
    </row>
    <row r="29" spans="1:24" s="105" customFormat="1" ht="42.75" customHeight="1">
      <c r="A29" s="52" t="s">
        <v>162</v>
      </c>
      <c r="B29" s="128" t="s">
        <v>224</v>
      </c>
      <c r="C29" s="129">
        <v>5</v>
      </c>
      <c r="D29" s="129">
        <v>6</v>
      </c>
      <c r="E29" s="130"/>
      <c r="F29" s="131"/>
      <c r="G29" s="129">
        <v>4</v>
      </c>
      <c r="H29" s="130"/>
      <c r="I29" s="123">
        <v>7</v>
      </c>
      <c r="J29" s="49">
        <f t="shared" si="7"/>
        <v>300</v>
      </c>
      <c r="K29" s="50">
        <f>SUM(Q29:X29)</f>
        <v>10</v>
      </c>
      <c r="L29" s="50">
        <f aca="true" t="shared" si="9" ref="L29:L39">K29*10</f>
        <v>100</v>
      </c>
      <c r="M29" s="132">
        <v>40</v>
      </c>
      <c r="N29" s="132">
        <v>60</v>
      </c>
      <c r="O29" s="132"/>
      <c r="P29" s="51">
        <f t="shared" si="8"/>
        <v>200</v>
      </c>
      <c r="Q29" s="133"/>
      <c r="R29" s="134"/>
      <c r="S29" s="134"/>
      <c r="T29" s="134">
        <v>4</v>
      </c>
      <c r="U29" s="134">
        <v>4</v>
      </c>
      <c r="V29" s="134">
        <v>2</v>
      </c>
      <c r="W29" s="134"/>
      <c r="X29" s="135"/>
    </row>
    <row r="30" spans="1:24" s="105" customFormat="1" ht="39" customHeight="1">
      <c r="A30" s="196" t="s">
        <v>163</v>
      </c>
      <c r="B30" s="197" t="s">
        <v>221</v>
      </c>
      <c r="C30" s="198"/>
      <c r="D30" s="198">
        <v>8</v>
      </c>
      <c r="E30" s="199"/>
      <c r="F30" s="200"/>
      <c r="G30" s="198"/>
      <c r="H30" s="199"/>
      <c r="I30" s="201"/>
      <c r="J30" s="202">
        <f t="shared" si="7"/>
        <v>180</v>
      </c>
      <c r="K30" s="203">
        <f>SUM(Q30:X30)</f>
        <v>6</v>
      </c>
      <c r="L30" s="203">
        <v>60</v>
      </c>
      <c r="M30" s="204">
        <v>20</v>
      </c>
      <c r="N30" s="204">
        <v>40</v>
      </c>
      <c r="O30" s="204"/>
      <c r="P30" s="205">
        <f>J30-L30</f>
        <v>120</v>
      </c>
      <c r="Q30" s="192"/>
      <c r="R30" s="193"/>
      <c r="S30" s="193"/>
      <c r="T30" s="193"/>
      <c r="U30" s="193"/>
      <c r="V30" s="193"/>
      <c r="W30" s="193">
        <v>3</v>
      </c>
      <c r="X30" s="206">
        <v>3</v>
      </c>
    </row>
    <row r="31" spans="1:24" s="105" customFormat="1" ht="44.25" customHeight="1">
      <c r="A31" s="196" t="s">
        <v>164</v>
      </c>
      <c r="B31" s="197" t="s">
        <v>227</v>
      </c>
      <c r="C31" s="198"/>
      <c r="D31" s="198">
        <v>6</v>
      </c>
      <c r="E31" s="199"/>
      <c r="F31" s="200"/>
      <c r="G31" s="198">
        <v>5</v>
      </c>
      <c r="H31" s="199"/>
      <c r="I31" s="201">
        <v>7</v>
      </c>
      <c r="J31" s="202">
        <f>K31*30</f>
        <v>270</v>
      </c>
      <c r="K31" s="203">
        <f>SUM(Q31:X31)</f>
        <v>9</v>
      </c>
      <c r="L31" s="203">
        <v>100</v>
      </c>
      <c r="M31" s="204">
        <v>40</v>
      </c>
      <c r="N31" s="204">
        <v>60</v>
      </c>
      <c r="O31" s="204"/>
      <c r="P31" s="205">
        <f>J31-L31</f>
        <v>170</v>
      </c>
      <c r="Q31" s="192"/>
      <c r="R31" s="193"/>
      <c r="S31" s="193"/>
      <c r="T31" s="193">
        <v>2</v>
      </c>
      <c r="U31" s="193">
        <v>3</v>
      </c>
      <c r="V31" s="193">
        <v>4</v>
      </c>
      <c r="W31" s="193"/>
      <c r="X31" s="206"/>
    </row>
    <row r="32" spans="1:24" s="105" customFormat="1" ht="38.25" customHeight="1">
      <c r="A32" s="196" t="s">
        <v>165</v>
      </c>
      <c r="B32" s="197" t="s">
        <v>226</v>
      </c>
      <c r="C32" s="198"/>
      <c r="D32" s="198"/>
      <c r="E32" s="199"/>
      <c r="F32" s="200"/>
      <c r="G32" s="198">
        <v>5</v>
      </c>
      <c r="H32" s="199"/>
      <c r="I32" s="201"/>
      <c r="J32" s="202">
        <f>K32*30</f>
        <v>90</v>
      </c>
      <c r="K32" s="203">
        <v>3</v>
      </c>
      <c r="L32" s="203">
        <v>40</v>
      </c>
      <c r="M32" s="204">
        <v>16</v>
      </c>
      <c r="N32" s="204">
        <v>24</v>
      </c>
      <c r="O32" s="204"/>
      <c r="P32" s="205">
        <f>J32-L32</f>
        <v>50</v>
      </c>
      <c r="Q32" s="192"/>
      <c r="R32" s="193"/>
      <c r="S32" s="193"/>
      <c r="T32" s="193"/>
      <c r="U32" s="193">
        <v>3</v>
      </c>
      <c r="V32" s="193"/>
      <c r="W32" s="193"/>
      <c r="X32" s="206"/>
    </row>
    <row r="33" spans="1:24" s="105" customFormat="1" ht="39" customHeight="1">
      <c r="A33" s="196" t="s">
        <v>166</v>
      </c>
      <c r="B33" s="197" t="s">
        <v>225</v>
      </c>
      <c r="C33" s="198"/>
      <c r="D33" s="198">
        <v>6</v>
      </c>
      <c r="E33" s="199"/>
      <c r="F33" s="200"/>
      <c r="G33" s="198"/>
      <c r="H33" s="199"/>
      <c r="I33" s="201"/>
      <c r="J33" s="202">
        <v>90</v>
      </c>
      <c r="K33" s="203">
        <v>3</v>
      </c>
      <c r="L33" s="203">
        <v>40</v>
      </c>
      <c r="M33" s="204">
        <v>16</v>
      </c>
      <c r="N33" s="204">
        <v>24</v>
      </c>
      <c r="O33" s="204"/>
      <c r="P33" s="205">
        <f>J33-L33</f>
        <v>50</v>
      </c>
      <c r="Q33" s="192"/>
      <c r="R33" s="193"/>
      <c r="S33" s="193"/>
      <c r="T33" s="193"/>
      <c r="U33" s="193"/>
      <c r="V33" s="193">
        <v>3</v>
      </c>
      <c r="W33" s="193"/>
      <c r="X33" s="206"/>
    </row>
    <row r="34" spans="1:24" s="105" customFormat="1" ht="42" customHeight="1">
      <c r="A34" s="196" t="s">
        <v>167</v>
      </c>
      <c r="B34" s="197" t="s">
        <v>228</v>
      </c>
      <c r="C34" s="198"/>
      <c r="D34" s="198">
        <v>5</v>
      </c>
      <c r="E34" s="199"/>
      <c r="F34" s="200"/>
      <c r="G34" s="198"/>
      <c r="H34" s="199"/>
      <c r="I34" s="201"/>
      <c r="J34" s="202">
        <v>120</v>
      </c>
      <c r="K34" s="203">
        <v>4</v>
      </c>
      <c r="L34" s="203">
        <v>50</v>
      </c>
      <c r="M34" s="204">
        <v>20</v>
      </c>
      <c r="N34" s="204">
        <v>30</v>
      </c>
      <c r="O34" s="204"/>
      <c r="P34" s="205">
        <f>J34-L34</f>
        <v>70</v>
      </c>
      <c r="Q34" s="192"/>
      <c r="R34" s="193"/>
      <c r="S34" s="193"/>
      <c r="T34" s="193"/>
      <c r="U34" s="193">
        <v>4</v>
      </c>
      <c r="V34" s="193"/>
      <c r="W34" s="193"/>
      <c r="X34" s="206"/>
    </row>
    <row r="35" spans="1:24" s="105" customFormat="1" ht="40.5" customHeight="1">
      <c r="A35" s="196" t="s">
        <v>210</v>
      </c>
      <c r="B35" s="197" t="s">
        <v>229</v>
      </c>
      <c r="C35" s="198"/>
      <c r="D35" s="198"/>
      <c r="E35" s="199"/>
      <c r="F35" s="200"/>
      <c r="G35" s="198">
        <v>8</v>
      </c>
      <c r="H35" s="199"/>
      <c r="I35" s="201"/>
      <c r="J35" s="202">
        <f t="shared" si="7"/>
        <v>90</v>
      </c>
      <c r="K35" s="203">
        <v>3</v>
      </c>
      <c r="L35" s="203">
        <f t="shared" si="9"/>
        <v>30</v>
      </c>
      <c r="M35" s="204">
        <v>10</v>
      </c>
      <c r="N35" s="204">
        <v>20</v>
      </c>
      <c r="O35" s="204"/>
      <c r="P35" s="205">
        <f t="shared" si="8"/>
        <v>60</v>
      </c>
      <c r="Q35" s="192"/>
      <c r="R35" s="193"/>
      <c r="S35" s="193"/>
      <c r="T35" s="193"/>
      <c r="U35" s="193"/>
      <c r="V35" s="193"/>
      <c r="W35" s="193"/>
      <c r="X35" s="206">
        <v>3</v>
      </c>
    </row>
    <row r="36" spans="1:24" s="105" customFormat="1" ht="42.75" customHeight="1">
      <c r="A36" s="196" t="s">
        <v>168</v>
      </c>
      <c r="B36" s="197" t="s">
        <v>230</v>
      </c>
      <c r="C36" s="198"/>
      <c r="D36" s="198">
        <v>8</v>
      </c>
      <c r="E36" s="199"/>
      <c r="F36" s="200"/>
      <c r="G36" s="198"/>
      <c r="H36" s="199"/>
      <c r="I36" s="201">
        <v>7</v>
      </c>
      <c r="J36" s="202">
        <f t="shared" si="7"/>
        <v>120</v>
      </c>
      <c r="K36" s="203">
        <v>4</v>
      </c>
      <c r="L36" s="203">
        <f t="shared" si="9"/>
        <v>40</v>
      </c>
      <c r="M36" s="204">
        <v>10</v>
      </c>
      <c r="N36" s="204">
        <v>30</v>
      </c>
      <c r="O36" s="204"/>
      <c r="P36" s="205">
        <f t="shared" si="8"/>
        <v>80</v>
      </c>
      <c r="Q36" s="192"/>
      <c r="R36" s="193"/>
      <c r="S36" s="193"/>
      <c r="T36" s="193"/>
      <c r="U36" s="193"/>
      <c r="V36" s="193"/>
      <c r="W36" s="193"/>
      <c r="X36" s="206">
        <v>4</v>
      </c>
    </row>
    <row r="37" spans="1:24" s="105" customFormat="1" ht="41.25" customHeight="1">
      <c r="A37" s="196" t="s">
        <v>203</v>
      </c>
      <c r="B37" s="197" t="s">
        <v>231</v>
      </c>
      <c r="C37" s="198"/>
      <c r="D37" s="198">
        <v>4</v>
      </c>
      <c r="E37" s="199"/>
      <c r="F37" s="200"/>
      <c r="G37" s="198"/>
      <c r="H37" s="199"/>
      <c r="I37" s="201">
        <v>7</v>
      </c>
      <c r="J37" s="202">
        <f t="shared" si="7"/>
        <v>120</v>
      </c>
      <c r="K37" s="203">
        <v>4</v>
      </c>
      <c r="L37" s="203">
        <f t="shared" si="9"/>
        <v>40</v>
      </c>
      <c r="M37" s="204">
        <v>10</v>
      </c>
      <c r="N37" s="204">
        <v>30</v>
      </c>
      <c r="O37" s="204"/>
      <c r="P37" s="205">
        <f t="shared" si="8"/>
        <v>80</v>
      </c>
      <c r="Q37" s="192"/>
      <c r="R37" s="193"/>
      <c r="S37" s="193"/>
      <c r="T37" s="193">
        <v>4</v>
      </c>
      <c r="U37" s="193"/>
      <c r="V37" s="193"/>
      <c r="W37" s="193"/>
      <c r="X37" s="206"/>
    </row>
    <row r="38" spans="1:24" s="105" customFormat="1" ht="38.25" customHeight="1">
      <c r="A38" s="196" t="s">
        <v>204</v>
      </c>
      <c r="B38" s="197" t="s">
        <v>233</v>
      </c>
      <c r="C38" s="198"/>
      <c r="D38" s="198">
        <v>7</v>
      </c>
      <c r="E38" s="199"/>
      <c r="F38" s="200"/>
      <c r="G38" s="198"/>
      <c r="H38" s="199"/>
      <c r="I38" s="201">
        <v>7</v>
      </c>
      <c r="J38" s="202">
        <f t="shared" si="7"/>
        <v>150</v>
      </c>
      <c r="K38" s="203">
        <f>SUM(Q38:X38)</f>
        <v>5</v>
      </c>
      <c r="L38" s="203">
        <v>60</v>
      </c>
      <c r="M38" s="204">
        <v>20</v>
      </c>
      <c r="N38" s="204">
        <v>40</v>
      </c>
      <c r="O38" s="204"/>
      <c r="P38" s="205">
        <f t="shared" si="8"/>
        <v>90</v>
      </c>
      <c r="Q38" s="192"/>
      <c r="R38" s="193"/>
      <c r="S38" s="193"/>
      <c r="T38" s="193"/>
      <c r="U38" s="193"/>
      <c r="V38" s="193"/>
      <c r="W38" s="193">
        <v>5</v>
      </c>
      <c r="X38" s="206"/>
    </row>
    <row r="39" spans="1:24" s="105" customFormat="1" ht="36.75" customHeight="1">
      <c r="A39" s="196" t="s">
        <v>169</v>
      </c>
      <c r="B39" s="197" t="s">
        <v>232</v>
      </c>
      <c r="C39" s="198"/>
      <c r="D39" s="198"/>
      <c r="E39" s="199"/>
      <c r="F39" s="200"/>
      <c r="G39" s="198">
        <v>7</v>
      </c>
      <c r="H39" s="199"/>
      <c r="I39" s="201"/>
      <c r="J39" s="202">
        <f t="shared" si="7"/>
        <v>90</v>
      </c>
      <c r="K39" s="203">
        <f>SUM(Q39:X39)</f>
        <v>3</v>
      </c>
      <c r="L39" s="203">
        <f t="shared" si="9"/>
        <v>30</v>
      </c>
      <c r="M39" s="204">
        <v>10</v>
      </c>
      <c r="N39" s="204">
        <v>20</v>
      </c>
      <c r="O39" s="204"/>
      <c r="P39" s="205">
        <f t="shared" si="8"/>
        <v>60</v>
      </c>
      <c r="Q39" s="192"/>
      <c r="R39" s="193"/>
      <c r="S39" s="193"/>
      <c r="T39" s="193"/>
      <c r="U39" s="193"/>
      <c r="V39" s="193"/>
      <c r="W39" s="193">
        <v>3</v>
      </c>
      <c r="X39" s="206"/>
    </row>
    <row r="40" spans="1:24" s="105" customFormat="1" ht="26.25" customHeight="1">
      <c r="A40" s="196" t="s">
        <v>211</v>
      </c>
      <c r="B40" s="197" t="s">
        <v>242</v>
      </c>
      <c r="C40" s="198"/>
      <c r="D40" s="198"/>
      <c r="E40" s="199"/>
      <c r="F40" s="200"/>
      <c r="G40" s="198">
        <v>7</v>
      </c>
      <c r="H40" s="199"/>
      <c r="I40" s="201"/>
      <c r="J40" s="202">
        <f>K40*30</f>
        <v>90</v>
      </c>
      <c r="K40" s="203">
        <f>SUM(Q40:X40)</f>
        <v>3</v>
      </c>
      <c r="L40" s="203">
        <f>K40*10</f>
        <v>30</v>
      </c>
      <c r="M40" s="204">
        <v>10</v>
      </c>
      <c r="N40" s="204">
        <v>20</v>
      </c>
      <c r="O40" s="204"/>
      <c r="P40" s="205">
        <f>J40-L40</f>
        <v>60</v>
      </c>
      <c r="Q40" s="192"/>
      <c r="R40" s="193"/>
      <c r="S40" s="193"/>
      <c r="T40" s="193"/>
      <c r="U40" s="193"/>
      <c r="V40" s="193"/>
      <c r="W40" s="193">
        <v>3</v>
      </c>
      <c r="X40" s="206"/>
    </row>
    <row r="41" spans="1:24" s="104" customFormat="1" ht="24" customHeight="1" thickBot="1">
      <c r="A41" s="349" t="s">
        <v>118</v>
      </c>
      <c r="B41" s="350"/>
      <c r="C41" s="339"/>
      <c r="D41" s="339"/>
      <c r="E41" s="340"/>
      <c r="F41" s="365"/>
      <c r="G41" s="339"/>
      <c r="H41" s="340"/>
      <c r="I41" s="207"/>
      <c r="J41" s="208">
        <f aca="true" t="shared" si="10" ref="J41:X41">SUM(J21:J40)</f>
        <v>3180</v>
      </c>
      <c r="K41" s="209">
        <f t="shared" si="10"/>
        <v>106</v>
      </c>
      <c r="L41" s="209">
        <f>SUM(L21:L40)</f>
        <v>1180</v>
      </c>
      <c r="M41" s="209">
        <f t="shared" si="10"/>
        <v>430</v>
      </c>
      <c r="N41" s="209">
        <f t="shared" si="10"/>
        <v>750</v>
      </c>
      <c r="O41" s="209">
        <f t="shared" si="10"/>
        <v>0</v>
      </c>
      <c r="P41" s="210">
        <f t="shared" si="10"/>
        <v>2000</v>
      </c>
      <c r="Q41" s="208">
        <f t="shared" si="10"/>
        <v>14</v>
      </c>
      <c r="R41" s="209">
        <f t="shared" si="10"/>
        <v>9</v>
      </c>
      <c r="S41" s="209">
        <f t="shared" si="10"/>
        <v>14</v>
      </c>
      <c r="T41" s="209">
        <f t="shared" si="10"/>
        <v>10</v>
      </c>
      <c r="U41" s="209">
        <f t="shared" si="10"/>
        <v>17</v>
      </c>
      <c r="V41" s="209">
        <f t="shared" si="10"/>
        <v>18</v>
      </c>
      <c r="W41" s="209">
        <f t="shared" si="10"/>
        <v>14</v>
      </c>
      <c r="X41" s="211">
        <f t="shared" si="10"/>
        <v>10</v>
      </c>
    </row>
    <row r="42" spans="1:24" s="105" customFormat="1" ht="6" customHeight="1" thickBot="1">
      <c r="A42" s="366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8"/>
    </row>
    <row r="43" spans="1:24" s="105" customFormat="1" ht="19.5" customHeight="1">
      <c r="A43" s="322" t="s">
        <v>121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</row>
    <row r="44" spans="1:24" s="105" customFormat="1" ht="24.75" customHeight="1">
      <c r="A44" s="196" t="s">
        <v>216</v>
      </c>
      <c r="B44" s="197" t="s">
        <v>183</v>
      </c>
      <c r="C44" s="212"/>
      <c r="D44" s="212"/>
      <c r="E44" s="213"/>
      <c r="F44" s="201"/>
      <c r="G44" s="212"/>
      <c r="H44" s="213"/>
      <c r="I44" s="200">
        <v>4</v>
      </c>
      <c r="J44" s="196">
        <f>K44*30</f>
        <v>30</v>
      </c>
      <c r="K44" s="203">
        <f>SUM(Q44:X44)</f>
        <v>1</v>
      </c>
      <c r="L44" s="203">
        <v>0</v>
      </c>
      <c r="M44" s="204"/>
      <c r="N44" s="204"/>
      <c r="O44" s="204"/>
      <c r="P44" s="205">
        <f>J44-L44</f>
        <v>30</v>
      </c>
      <c r="Q44" s="192"/>
      <c r="R44" s="193"/>
      <c r="S44" s="193"/>
      <c r="T44" s="193">
        <v>1</v>
      </c>
      <c r="U44" s="193"/>
      <c r="V44" s="193"/>
      <c r="W44" s="193"/>
      <c r="X44" s="214"/>
    </row>
    <row r="45" spans="1:24" s="105" customFormat="1" ht="24.75" customHeight="1">
      <c r="A45" s="196" t="s">
        <v>217</v>
      </c>
      <c r="B45" s="197" t="s">
        <v>182</v>
      </c>
      <c r="C45" s="212"/>
      <c r="D45" s="212"/>
      <c r="E45" s="213"/>
      <c r="F45" s="201"/>
      <c r="G45" s="212"/>
      <c r="H45" s="213"/>
      <c r="I45" s="200">
        <v>5</v>
      </c>
      <c r="J45" s="196">
        <f>K45*30</f>
        <v>30</v>
      </c>
      <c r="K45" s="203">
        <f>SUM(Q45:X45)</f>
        <v>1</v>
      </c>
      <c r="L45" s="203">
        <v>0</v>
      </c>
      <c r="M45" s="204"/>
      <c r="N45" s="204"/>
      <c r="O45" s="204"/>
      <c r="P45" s="205">
        <f>J45-L45</f>
        <v>30</v>
      </c>
      <c r="Q45" s="192"/>
      <c r="R45" s="193"/>
      <c r="S45" s="193"/>
      <c r="T45" s="193"/>
      <c r="U45" s="193">
        <v>1</v>
      </c>
      <c r="V45" s="193"/>
      <c r="W45" s="193"/>
      <c r="X45" s="214"/>
    </row>
    <row r="46" spans="1:24" s="105" customFormat="1" ht="24.75" customHeight="1">
      <c r="A46" s="196" t="s">
        <v>218</v>
      </c>
      <c r="B46" s="197" t="s">
        <v>184</v>
      </c>
      <c r="C46" s="212"/>
      <c r="D46" s="212"/>
      <c r="E46" s="213"/>
      <c r="F46" s="201"/>
      <c r="G46" s="212"/>
      <c r="H46" s="213"/>
      <c r="I46" s="200">
        <v>7</v>
      </c>
      <c r="J46" s="196">
        <f>K46*30</f>
        <v>30</v>
      </c>
      <c r="K46" s="203">
        <f>SUM(Q46:X46)</f>
        <v>1</v>
      </c>
      <c r="L46" s="203">
        <v>0</v>
      </c>
      <c r="M46" s="204"/>
      <c r="N46" s="204"/>
      <c r="O46" s="204"/>
      <c r="P46" s="205">
        <f>J46-L46</f>
        <v>30</v>
      </c>
      <c r="Q46" s="192"/>
      <c r="R46" s="193"/>
      <c r="S46" s="193"/>
      <c r="T46" s="193"/>
      <c r="U46" s="193"/>
      <c r="V46" s="193"/>
      <c r="W46" s="193">
        <v>1</v>
      </c>
      <c r="X46" s="214"/>
    </row>
    <row r="47" spans="1:24" s="106" customFormat="1" ht="20.25" customHeight="1" thickBot="1">
      <c r="A47" s="349" t="s">
        <v>119</v>
      </c>
      <c r="B47" s="350"/>
      <c r="C47" s="342"/>
      <c r="D47" s="342"/>
      <c r="E47" s="343"/>
      <c r="F47" s="341"/>
      <c r="G47" s="342"/>
      <c r="H47" s="343"/>
      <c r="I47" s="215"/>
      <c r="J47" s="208">
        <f aca="true" t="shared" si="11" ref="J47:X47">SUM(J44:J46)</f>
        <v>90</v>
      </c>
      <c r="K47" s="209">
        <f t="shared" si="11"/>
        <v>3</v>
      </c>
      <c r="L47" s="209">
        <f t="shared" si="11"/>
        <v>0</v>
      </c>
      <c r="M47" s="209">
        <f t="shared" si="11"/>
        <v>0</v>
      </c>
      <c r="N47" s="209">
        <f t="shared" si="11"/>
        <v>0</v>
      </c>
      <c r="O47" s="209">
        <f t="shared" si="11"/>
        <v>0</v>
      </c>
      <c r="P47" s="211">
        <f t="shared" si="11"/>
        <v>90</v>
      </c>
      <c r="Q47" s="208">
        <f t="shared" si="11"/>
        <v>0</v>
      </c>
      <c r="R47" s="209">
        <f t="shared" si="11"/>
        <v>0</v>
      </c>
      <c r="S47" s="209">
        <f t="shared" si="11"/>
        <v>0</v>
      </c>
      <c r="T47" s="209">
        <f t="shared" si="11"/>
        <v>1</v>
      </c>
      <c r="U47" s="209">
        <f t="shared" si="11"/>
        <v>1</v>
      </c>
      <c r="V47" s="209">
        <f t="shared" si="11"/>
        <v>0</v>
      </c>
      <c r="W47" s="209">
        <f t="shared" si="11"/>
        <v>1</v>
      </c>
      <c r="X47" s="211">
        <f t="shared" si="11"/>
        <v>0</v>
      </c>
    </row>
    <row r="48" spans="1:24" s="105" customFormat="1" ht="7.5" customHeight="1" thickBot="1">
      <c r="A48" s="399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1"/>
    </row>
    <row r="49" spans="1:24" s="105" customFormat="1" ht="16.5" customHeight="1" thickBot="1">
      <c r="A49" s="380" t="s">
        <v>120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2"/>
    </row>
    <row r="50" spans="1:24" s="107" customFormat="1" ht="24.75" customHeight="1" thickBot="1">
      <c r="A50" s="216" t="s">
        <v>222</v>
      </c>
      <c r="B50" s="217" t="s">
        <v>185</v>
      </c>
      <c r="C50" s="218"/>
      <c r="D50" s="219"/>
      <c r="E50" s="220"/>
      <c r="F50" s="221">
        <v>2</v>
      </c>
      <c r="G50" s="222">
        <v>3</v>
      </c>
      <c r="H50" s="223">
        <v>4.5</v>
      </c>
      <c r="I50" s="224"/>
      <c r="J50" s="196">
        <f>K50*30</f>
        <v>390</v>
      </c>
      <c r="K50" s="203">
        <f>SUM(Q50:X50)</f>
        <v>13</v>
      </c>
      <c r="L50" s="203">
        <v>0</v>
      </c>
      <c r="M50" s="225"/>
      <c r="N50" s="225"/>
      <c r="O50" s="225"/>
      <c r="P50" s="214">
        <f>J50-L50</f>
        <v>390</v>
      </c>
      <c r="Q50" s="226"/>
      <c r="R50" s="227">
        <v>3</v>
      </c>
      <c r="S50" s="227">
        <v>3</v>
      </c>
      <c r="T50" s="227">
        <v>4</v>
      </c>
      <c r="U50" s="227">
        <v>3</v>
      </c>
      <c r="V50" s="227"/>
      <c r="W50" s="227"/>
      <c r="X50" s="228"/>
    </row>
    <row r="51" spans="1:24" s="107" customFormat="1" ht="24.75" customHeight="1">
      <c r="A51" s="216" t="s">
        <v>223</v>
      </c>
      <c r="B51" s="229" t="s">
        <v>186</v>
      </c>
      <c r="C51" s="230"/>
      <c r="D51" s="230"/>
      <c r="E51" s="231"/>
      <c r="F51" s="232">
        <v>6</v>
      </c>
      <c r="G51" s="233">
        <v>7</v>
      </c>
      <c r="H51" s="234">
        <v>8</v>
      </c>
      <c r="I51" s="235"/>
      <c r="J51" s="196">
        <f>K51*30</f>
        <v>690</v>
      </c>
      <c r="K51" s="203">
        <f>SUM(Q51:X51)</f>
        <v>23</v>
      </c>
      <c r="L51" s="203">
        <v>0</v>
      </c>
      <c r="M51" s="204"/>
      <c r="N51" s="204"/>
      <c r="O51" s="204"/>
      <c r="P51" s="214">
        <f>J51-L51</f>
        <v>690</v>
      </c>
      <c r="Q51" s="194"/>
      <c r="R51" s="195"/>
      <c r="S51" s="195"/>
      <c r="T51" s="195"/>
      <c r="U51" s="195"/>
      <c r="V51" s="195">
        <v>6</v>
      </c>
      <c r="W51" s="195">
        <v>9</v>
      </c>
      <c r="X51" s="236">
        <v>8</v>
      </c>
    </row>
    <row r="52" spans="1:24" s="106" customFormat="1" ht="19.5" customHeight="1" thickBot="1">
      <c r="A52" s="349" t="s">
        <v>122</v>
      </c>
      <c r="B52" s="350"/>
      <c r="C52" s="342"/>
      <c r="D52" s="342"/>
      <c r="E52" s="343"/>
      <c r="F52" s="341"/>
      <c r="G52" s="342"/>
      <c r="H52" s="343"/>
      <c r="I52" s="215"/>
      <c r="J52" s="208">
        <f aca="true" t="shared" si="12" ref="J52:X52">SUM(J50:J51)</f>
        <v>1080</v>
      </c>
      <c r="K52" s="209">
        <f t="shared" si="12"/>
        <v>36</v>
      </c>
      <c r="L52" s="209">
        <f t="shared" si="12"/>
        <v>0</v>
      </c>
      <c r="M52" s="209">
        <f t="shared" si="12"/>
        <v>0</v>
      </c>
      <c r="N52" s="209">
        <f t="shared" si="12"/>
        <v>0</v>
      </c>
      <c r="O52" s="209">
        <f t="shared" si="12"/>
        <v>0</v>
      </c>
      <c r="P52" s="211">
        <f t="shared" si="12"/>
        <v>1080</v>
      </c>
      <c r="Q52" s="208">
        <f t="shared" si="12"/>
        <v>0</v>
      </c>
      <c r="R52" s="209">
        <f t="shared" si="12"/>
        <v>3</v>
      </c>
      <c r="S52" s="209">
        <f t="shared" si="12"/>
        <v>3</v>
      </c>
      <c r="T52" s="209">
        <f t="shared" si="12"/>
        <v>4</v>
      </c>
      <c r="U52" s="209">
        <f t="shared" si="12"/>
        <v>3</v>
      </c>
      <c r="V52" s="209">
        <f t="shared" si="12"/>
        <v>6</v>
      </c>
      <c r="W52" s="209">
        <f t="shared" si="12"/>
        <v>9</v>
      </c>
      <c r="X52" s="211">
        <f t="shared" si="12"/>
        <v>8</v>
      </c>
    </row>
    <row r="53" spans="1:24" s="105" customFormat="1" ht="13.5" customHeight="1" thickBot="1">
      <c r="A53" s="413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5"/>
    </row>
    <row r="54" spans="1:24" s="106" customFormat="1" ht="20.25" customHeight="1" thickBot="1">
      <c r="A54" s="344" t="s">
        <v>123</v>
      </c>
      <c r="B54" s="345"/>
      <c r="C54" s="412"/>
      <c r="D54" s="412"/>
      <c r="E54" s="412"/>
      <c r="F54" s="412"/>
      <c r="G54" s="412"/>
      <c r="H54" s="412"/>
      <c r="I54" s="237"/>
      <c r="J54" s="238">
        <f>SUM(J18,J41,J47,J52)</f>
        <v>5400</v>
      </c>
      <c r="K54" s="238">
        <f aca="true" t="shared" si="13" ref="K54:X54">SUM(K18,K41,K47,K52)</f>
        <v>180</v>
      </c>
      <c r="L54" s="238">
        <f t="shared" si="13"/>
        <v>1530</v>
      </c>
      <c r="M54" s="238">
        <f t="shared" si="13"/>
        <v>476</v>
      </c>
      <c r="N54" s="238">
        <f t="shared" si="13"/>
        <v>1054</v>
      </c>
      <c r="O54" s="238">
        <f t="shared" si="13"/>
        <v>0</v>
      </c>
      <c r="P54" s="238">
        <f t="shared" si="13"/>
        <v>3870</v>
      </c>
      <c r="Q54" s="238">
        <f t="shared" si="13"/>
        <v>25</v>
      </c>
      <c r="R54" s="238">
        <f t="shared" si="13"/>
        <v>20</v>
      </c>
      <c r="S54" s="238">
        <f t="shared" si="13"/>
        <v>25</v>
      </c>
      <c r="T54" s="238">
        <f t="shared" si="13"/>
        <v>20</v>
      </c>
      <c r="U54" s="238">
        <f t="shared" si="13"/>
        <v>24</v>
      </c>
      <c r="V54" s="238">
        <f t="shared" si="13"/>
        <v>24</v>
      </c>
      <c r="W54" s="238">
        <f t="shared" si="13"/>
        <v>24</v>
      </c>
      <c r="X54" s="238">
        <f t="shared" si="13"/>
        <v>18</v>
      </c>
    </row>
    <row r="55" spans="1:24" s="106" customFormat="1" ht="14.25" customHeight="1" thickBot="1">
      <c r="A55" s="380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2"/>
    </row>
    <row r="56" spans="1:24" s="105" customFormat="1" ht="17.25" customHeight="1" thickBot="1">
      <c r="A56" s="380" t="s">
        <v>124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2"/>
    </row>
    <row r="57" spans="1:24" s="190" customFormat="1" ht="24" customHeight="1">
      <c r="A57" s="396" t="s">
        <v>207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8"/>
    </row>
    <row r="58" spans="1:24" s="102" customFormat="1" ht="24.75" customHeight="1">
      <c r="A58" s="196" t="s">
        <v>170</v>
      </c>
      <c r="B58" s="239" t="s">
        <v>131</v>
      </c>
      <c r="C58" s="212"/>
      <c r="D58" s="212"/>
      <c r="E58" s="213"/>
      <c r="F58" s="201"/>
      <c r="G58" s="212">
        <v>1</v>
      </c>
      <c r="H58" s="213"/>
      <c r="I58" s="201"/>
      <c r="J58" s="202">
        <f aca="true" t="shared" si="14" ref="J58:J63">K58*30</f>
        <v>150</v>
      </c>
      <c r="K58" s="203">
        <f aca="true" t="shared" si="15" ref="K58:K63">SUM(Q58:X58)</f>
        <v>5</v>
      </c>
      <c r="L58" s="203">
        <v>50</v>
      </c>
      <c r="M58" s="240">
        <v>20</v>
      </c>
      <c r="N58" s="240">
        <v>30</v>
      </c>
      <c r="O58" s="240"/>
      <c r="P58" s="205">
        <f aca="true" t="shared" si="16" ref="P58:P63">J58-L58</f>
        <v>100</v>
      </c>
      <c r="Q58" s="202">
        <v>5</v>
      </c>
      <c r="R58" s="203"/>
      <c r="S58" s="203"/>
      <c r="T58" s="203"/>
      <c r="U58" s="203"/>
      <c r="V58" s="203"/>
      <c r="W58" s="203"/>
      <c r="X58" s="214"/>
    </row>
    <row r="59" spans="1:24" s="102" customFormat="1" ht="24.75" customHeight="1">
      <c r="A59" s="196" t="s">
        <v>171</v>
      </c>
      <c r="B59" s="241" t="s">
        <v>132</v>
      </c>
      <c r="C59" s="212"/>
      <c r="D59" s="212"/>
      <c r="E59" s="213"/>
      <c r="F59" s="201"/>
      <c r="G59" s="212">
        <v>2</v>
      </c>
      <c r="H59" s="213"/>
      <c r="I59" s="201"/>
      <c r="J59" s="202">
        <f t="shared" si="14"/>
        <v>150</v>
      </c>
      <c r="K59" s="203">
        <f t="shared" si="15"/>
        <v>5</v>
      </c>
      <c r="L59" s="203">
        <v>50</v>
      </c>
      <c r="M59" s="240">
        <v>20</v>
      </c>
      <c r="N59" s="240">
        <v>30</v>
      </c>
      <c r="O59" s="240"/>
      <c r="P59" s="205">
        <f t="shared" si="16"/>
        <v>100</v>
      </c>
      <c r="Q59" s="202"/>
      <c r="R59" s="203">
        <v>5</v>
      </c>
      <c r="S59" s="203"/>
      <c r="T59" s="203"/>
      <c r="U59" s="203"/>
      <c r="V59" s="203"/>
      <c r="W59" s="203"/>
      <c r="X59" s="214"/>
    </row>
    <row r="60" spans="1:24" s="102" customFormat="1" ht="24.75" customHeight="1">
      <c r="A60" s="196" t="s">
        <v>172</v>
      </c>
      <c r="B60" s="239" t="s">
        <v>134</v>
      </c>
      <c r="C60" s="212"/>
      <c r="D60" s="212"/>
      <c r="E60" s="213"/>
      <c r="F60" s="201"/>
      <c r="G60" s="212">
        <v>2</v>
      </c>
      <c r="H60" s="213"/>
      <c r="I60" s="201"/>
      <c r="J60" s="202">
        <f t="shared" si="14"/>
        <v>150</v>
      </c>
      <c r="K60" s="203">
        <f t="shared" si="15"/>
        <v>5</v>
      </c>
      <c r="L60" s="203">
        <v>50</v>
      </c>
      <c r="M60" s="240">
        <v>20</v>
      </c>
      <c r="N60" s="240">
        <v>30</v>
      </c>
      <c r="O60" s="240"/>
      <c r="P60" s="205">
        <f t="shared" si="16"/>
        <v>100</v>
      </c>
      <c r="Q60" s="202"/>
      <c r="R60" s="203">
        <v>5</v>
      </c>
      <c r="S60" s="203"/>
      <c r="T60" s="203"/>
      <c r="U60" s="203"/>
      <c r="V60" s="203"/>
      <c r="W60" s="203"/>
      <c r="X60" s="214"/>
    </row>
    <row r="61" spans="1:24" s="102" customFormat="1" ht="24.75" customHeight="1">
      <c r="A61" s="196" t="s">
        <v>173</v>
      </c>
      <c r="B61" s="239" t="s">
        <v>135</v>
      </c>
      <c r="C61" s="212"/>
      <c r="D61" s="212"/>
      <c r="E61" s="213"/>
      <c r="F61" s="201"/>
      <c r="G61" s="212">
        <v>3</v>
      </c>
      <c r="H61" s="213"/>
      <c r="I61" s="201"/>
      <c r="J61" s="202">
        <f t="shared" si="14"/>
        <v>150</v>
      </c>
      <c r="K61" s="203">
        <f t="shared" si="15"/>
        <v>5</v>
      </c>
      <c r="L61" s="203">
        <v>50</v>
      </c>
      <c r="M61" s="240">
        <v>20</v>
      </c>
      <c r="N61" s="240">
        <v>30</v>
      </c>
      <c r="O61" s="240"/>
      <c r="P61" s="205">
        <f t="shared" si="16"/>
        <v>100</v>
      </c>
      <c r="Q61" s="202"/>
      <c r="R61" s="203"/>
      <c r="S61" s="203">
        <v>5</v>
      </c>
      <c r="T61" s="203"/>
      <c r="U61" s="203"/>
      <c r="V61" s="203"/>
      <c r="W61" s="203"/>
      <c r="X61" s="214"/>
    </row>
    <row r="62" spans="1:24" s="102" customFormat="1" ht="24.75" customHeight="1">
      <c r="A62" s="196" t="s">
        <v>174</v>
      </c>
      <c r="B62" s="239" t="s">
        <v>136</v>
      </c>
      <c r="C62" s="212"/>
      <c r="D62" s="212"/>
      <c r="E62" s="213"/>
      <c r="F62" s="201"/>
      <c r="G62" s="212">
        <v>4</v>
      </c>
      <c r="H62" s="213"/>
      <c r="I62" s="201"/>
      <c r="J62" s="202">
        <f t="shared" si="14"/>
        <v>150</v>
      </c>
      <c r="K62" s="203">
        <f t="shared" si="15"/>
        <v>5</v>
      </c>
      <c r="L62" s="203">
        <v>50</v>
      </c>
      <c r="M62" s="240">
        <v>20</v>
      </c>
      <c r="N62" s="240">
        <v>30</v>
      </c>
      <c r="O62" s="240"/>
      <c r="P62" s="205">
        <f t="shared" si="16"/>
        <v>100</v>
      </c>
      <c r="Q62" s="202"/>
      <c r="R62" s="203"/>
      <c r="S62" s="203"/>
      <c r="T62" s="203">
        <v>5</v>
      </c>
      <c r="U62" s="203"/>
      <c r="V62" s="203"/>
      <c r="W62" s="203"/>
      <c r="X62" s="214"/>
    </row>
    <row r="63" spans="1:24" s="102" customFormat="1" ht="24.75" customHeight="1">
      <c r="A63" s="196" t="s">
        <v>175</v>
      </c>
      <c r="B63" s="239" t="s">
        <v>137</v>
      </c>
      <c r="C63" s="212"/>
      <c r="D63" s="212"/>
      <c r="E63" s="213"/>
      <c r="F63" s="201"/>
      <c r="G63" s="212">
        <v>4</v>
      </c>
      <c r="H63" s="213"/>
      <c r="I63" s="201"/>
      <c r="J63" s="202">
        <f t="shared" si="14"/>
        <v>150</v>
      </c>
      <c r="K63" s="203">
        <f t="shared" si="15"/>
        <v>5</v>
      </c>
      <c r="L63" s="203">
        <v>50</v>
      </c>
      <c r="M63" s="240">
        <v>20</v>
      </c>
      <c r="N63" s="240">
        <v>30</v>
      </c>
      <c r="O63" s="240"/>
      <c r="P63" s="205">
        <f t="shared" si="16"/>
        <v>100</v>
      </c>
      <c r="Q63" s="202"/>
      <c r="R63" s="203"/>
      <c r="S63" s="203"/>
      <c r="T63" s="203">
        <v>5</v>
      </c>
      <c r="U63" s="203"/>
      <c r="V63" s="203"/>
      <c r="W63" s="203"/>
      <c r="X63" s="214"/>
    </row>
    <row r="64" spans="1:24" s="106" customFormat="1" ht="21" customHeight="1" thickBot="1">
      <c r="A64" s="349" t="s">
        <v>125</v>
      </c>
      <c r="B64" s="350"/>
      <c r="C64" s="386"/>
      <c r="D64" s="342"/>
      <c r="E64" s="343"/>
      <c r="F64" s="341"/>
      <c r="G64" s="342"/>
      <c r="H64" s="343"/>
      <c r="I64" s="215"/>
      <c r="J64" s="208">
        <f aca="true" t="shared" si="17" ref="J64:X64">SUM(J58:J63)</f>
        <v>900</v>
      </c>
      <c r="K64" s="209">
        <f t="shared" si="17"/>
        <v>30</v>
      </c>
      <c r="L64" s="209">
        <f t="shared" si="17"/>
        <v>300</v>
      </c>
      <c r="M64" s="209">
        <f t="shared" si="17"/>
        <v>120</v>
      </c>
      <c r="N64" s="209">
        <f t="shared" si="17"/>
        <v>180</v>
      </c>
      <c r="O64" s="209">
        <f t="shared" si="17"/>
        <v>0</v>
      </c>
      <c r="P64" s="210">
        <f t="shared" si="17"/>
        <v>600</v>
      </c>
      <c r="Q64" s="208">
        <f t="shared" si="17"/>
        <v>5</v>
      </c>
      <c r="R64" s="209">
        <f t="shared" si="17"/>
        <v>10</v>
      </c>
      <c r="S64" s="209">
        <f t="shared" si="17"/>
        <v>5</v>
      </c>
      <c r="T64" s="209">
        <f t="shared" si="17"/>
        <v>10</v>
      </c>
      <c r="U64" s="209">
        <f t="shared" si="17"/>
        <v>0</v>
      </c>
      <c r="V64" s="209">
        <f t="shared" si="17"/>
        <v>0</v>
      </c>
      <c r="W64" s="209">
        <f t="shared" si="17"/>
        <v>0</v>
      </c>
      <c r="X64" s="211">
        <f t="shared" si="17"/>
        <v>0</v>
      </c>
    </row>
    <row r="65" spans="1:24" s="105" customFormat="1" ht="5.25" customHeight="1" thickBot="1">
      <c r="A65" s="366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8"/>
    </row>
    <row r="66" spans="1:24" s="190" customFormat="1" ht="18" customHeight="1">
      <c r="A66" s="396" t="s">
        <v>208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8"/>
    </row>
    <row r="67" spans="1:24" s="107" customFormat="1" ht="24.75" customHeight="1">
      <c r="A67" s="242" t="s">
        <v>176</v>
      </c>
      <c r="B67" s="239" t="s">
        <v>188</v>
      </c>
      <c r="C67" s="198"/>
      <c r="D67" s="198"/>
      <c r="E67" s="199"/>
      <c r="F67" s="200"/>
      <c r="G67" s="198">
        <v>5</v>
      </c>
      <c r="H67" s="199"/>
      <c r="I67" s="201"/>
      <c r="J67" s="202">
        <f>K67*30</f>
        <v>180</v>
      </c>
      <c r="K67" s="203">
        <f>SUM(Q67:X67)</f>
        <v>6</v>
      </c>
      <c r="L67" s="203">
        <f>K67*10</f>
        <v>60</v>
      </c>
      <c r="M67" s="243">
        <v>20</v>
      </c>
      <c r="N67" s="243">
        <v>40</v>
      </c>
      <c r="O67" s="243"/>
      <c r="P67" s="205">
        <f>J67-L67</f>
        <v>120</v>
      </c>
      <c r="Q67" s="192"/>
      <c r="R67" s="193"/>
      <c r="S67" s="193"/>
      <c r="T67" s="193"/>
      <c r="U67" s="193">
        <v>6</v>
      </c>
      <c r="V67" s="193"/>
      <c r="W67" s="193"/>
      <c r="X67" s="206"/>
    </row>
    <row r="68" spans="1:24" s="107" customFormat="1" ht="24.75" customHeight="1">
      <c r="A68" s="244" t="s">
        <v>177</v>
      </c>
      <c r="B68" s="241" t="s">
        <v>189</v>
      </c>
      <c r="C68" s="198"/>
      <c r="D68" s="198"/>
      <c r="E68" s="199"/>
      <c r="F68" s="200"/>
      <c r="G68" s="198">
        <v>6</v>
      </c>
      <c r="H68" s="199"/>
      <c r="I68" s="201"/>
      <c r="J68" s="202">
        <f>K68*30</f>
        <v>180</v>
      </c>
      <c r="K68" s="203">
        <f>SUM(Q68:X68)</f>
        <v>6</v>
      </c>
      <c r="L68" s="203">
        <f>K68*10</f>
        <v>60</v>
      </c>
      <c r="M68" s="193">
        <v>20</v>
      </c>
      <c r="N68" s="193">
        <v>40</v>
      </c>
      <c r="O68" s="245"/>
      <c r="P68" s="205">
        <f>J68-L68</f>
        <v>120</v>
      </c>
      <c r="Q68" s="192"/>
      <c r="R68" s="193"/>
      <c r="S68" s="193"/>
      <c r="T68" s="193"/>
      <c r="U68" s="193"/>
      <c r="V68" s="193">
        <v>6</v>
      </c>
      <c r="W68" s="193"/>
      <c r="X68" s="206"/>
    </row>
    <row r="69" spans="1:24" s="107" customFormat="1" ht="24.75" customHeight="1">
      <c r="A69" s="246" t="s">
        <v>178</v>
      </c>
      <c r="B69" s="239" t="s">
        <v>190</v>
      </c>
      <c r="C69" s="247"/>
      <c r="D69" s="247"/>
      <c r="E69" s="248"/>
      <c r="F69" s="249"/>
      <c r="G69" s="247">
        <v>7</v>
      </c>
      <c r="H69" s="248"/>
      <c r="I69" s="250"/>
      <c r="J69" s="202">
        <f>K69*30</f>
        <v>180</v>
      </c>
      <c r="K69" s="203">
        <f>SUM(Q69:X69)</f>
        <v>6</v>
      </c>
      <c r="L69" s="203">
        <f>K69*10</f>
        <v>60</v>
      </c>
      <c r="M69" s="251">
        <v>20</v>
      </c>
      <c r="N69" s="251">
        <v>40</v>
      </c>
      <c r="O69" s="252"/>
      <c r="P69" s="205">
        <f>J69-L69</f>
        <v>120</v>
      </c>
      <c r="Q69" s="253"/>
      <c r="R69" s="251"/>
      <c r="S69" s="251"/>
      <c r="T69" s="251"/>
      <c r="U69" s="251"/>
      <c r="V69" s="251"/>
      <c r="W69" s="251">
        <v>6</v>
      </c>
      <c r="X69" s="254"/>
    </row>
    <row r="70" spans="1:24" s="107" customFormat="1" ht="24.75" customHeight="1">
      <c r="A70" s="246" t="s">
        <v>179</v>
      </c>
      <c r="B70" s="239" t="s">
        <v>191</v>
      </c>
      <c r="C70" s="247"/>
      <c r="D70" s="247"/>
      <c r="E70" s="248"/>
      <c r="F70" s="249"/>
      <c r="G70" s="247">
        <v>8</v>
      </c>
      <c r="H70" s="248"/>
      <c r="I70" s="250"/>
      <c r="J70" s="202">
        <f>K70*30</f>
        <v>180</v>
      </c>
      <c r="K70" s="203">
        <f>SUM(Q70:X70)</f>
        <v>6</v>
      </c>
      <c r="L70" s="203">
        <f>K70*10</f>
        <v>60</v>
      </c>
      <c r="M70" s="251">
        <v>20</v>
      </c>
      <c r="N70" s="251">
        <v>40</v>
      </c>
      <c r="O70" s="252"/>
      <c r="P70" s="205">
        <f>J70-L70</f>
        <v>120</v>
      </c>
      <c r="Q70" s="253"/>
      <c r="R70" s="251"/>
      <c r="S70" s="251"/>
      <c r="T70" s="251"/>
      <c r="U70" s="251"/>
      <c r="V70" s="251"/>
      <c r="W70" s="251"/>
      <c r="X70" s="254">
        <v>6</v>
      </c>
    </row>
    <row r="71" spans="1:24" s="107" customFormat="1" ht="24.75" customHeight="1">
      <c r="A71" s="246" t="s">
        <v>180</v>
      </c>
      <c r="B71" s="239" t="s">
        <v>192</v>
      </c>
      <c r="C71" s="247"/>
      <c r="D71" s="247"/>
      <c r="E71" s="248"/>
      <c r="F71" s="249"/>
      <c r="G71" s="247">
        <v>8</v>
      </c>
      <c r="H71" s="248"/>
      <c r="I71" s="250"/>
      <c r="J71" s="202">
        <f>K71*30</f>
        <v>180</v>
      </c>
      <c r="K71" s="203">
        <f>SUM(Q71:X71)</f>
        <v>6</v>
      </c>
      <c r="L71" s="203">
        <f>K71*10</f>
        <v>60</v>
      </c>
      <c r="M71" s="251">
        <v>20</v>
      </c>
      <c r="N71" s="251">
        <v>40</v>
      </c>
      <c r="O71" s="252"/>
      <c r="P71" s="205">
        <f>J71-L71</f>
        <v>120</v>
      </c>
      <c r="Q71" s="253"/>
      <c r="R71" s="251"/>
      <c r="S71" s="251"/>
      <c r="T71" s="251"/>
      <c r="U71" s="251"/>
      <c r="V71" s="251"/>
      <c r="W71" s="251"/>
      <c r="X71" s="254">
        <v>6</v>
      </c>
    </row>
    <row r="72" spans="1:24" s="106" customFormat="1" ht="18" customHeight="1" thickBot="1">
      <c r="A72" s="349" t="s">
        <v>126</v>
      </c>
      <c r="B72" s="350"/>
      <c r="C72" s="342"/>
      <c r="D72" s="342"/>
      <c r="E72" s="343"/>
      <c r="F72" s="341"/>
      <c r="G72" s="342"/>
      <c r="H72" s="343"/>
      <c r="I72" s="215"/>
      <c r="J72" s="208">
        <f aca="true" t="shared" si="18" ref="J72:X72">SUM(J67:J71)</f>
        <v>900</v>
      </c>
      <c r="K72" s="209">
        <f t="shared" si="18"/>
        <v>30</v>
      </c>
      <c r="L72" s="209">
        <f t="shared" si="18"/>
        <v>300</v>
      </c>
      <c r="M72" s="209">
        <f t="shared" si="18"/>
        <v>100</v>
      </c>
      <c r="N72" s="209">
        <f t="shared" si="18"/>
        <v>200</v>
      </c>
      <c r="O72" s="209">
        <f t="shared" si="18"/>
        <v>0</v>
      </c>
      <c r="P72" s="209">
        <f t="shared" si="18"/>
        <v>600</v>
      </c>
      <c r="Q72" s="208">
        <f t="shared" si="18"/>
        <v>0</v>
      </c>
      <c r="R72" s="209">
        <f t="shared" si="18"/>
        <v>0</v>
      </c>
      <c r="S72" s="209">
        <f t="shared" si="18"/>
        <v>0</v>
      </c>
      <c r="T72" s="209">
        <f t="shared" si="18"/>
        <v>0</v>
      </c>
      <c r="U72" s="209">
        <f t="shared" si="18"/>
        <v>6</v>
      </c>
      <c r="V72" s="209">
        <f t="shared" si="18"/>
        <v>6</v>
      </c>
      <c r="W72" s="209">
        <f t="shared" si="18"/>
        <v>6</v>
      </c>
      <c r="X72" s="211">
        <f t="shared" si="18"/>
        <v>12</v>
      </c>
    </row>
    <row r="73" spans="1:24" s="107" customFormat="1" ht="12" customHeight="1" thickBot="1">
      <c r="A73" s="387"/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9"/>
    </row>
    <row r="74" spans="1:24" s="106" customFormat="1" ht="22.5" customHeight="1" thickBot="1">
      <c r="A74" s="390" t="s">
        <v>127</v>
      </c>
      <c r="B74" s="391"/>
      <c r="C74" s="393"/>
      <c r="D74" s="394"/>
      <c r="E74" s="395"/>
      <c r="F74" s="393"/>
      <c r="G74" s="394"/>
      <c r="H74" s="395"/>
      <c r="I74" s="44"/>
      <c r="J74" s="3">
        <f aca="true" t="shared" si="19" ref="J74:X74">SUM(J64,J72)</f>
        <v>1800</v>
      </c>
      <c r="K74" s="3">
        <f t="shared" si="19"/>
        <v>60</v>
      </c>
      <c r="L74" s="3">
        <f t="shared" si="19"/>
        <v>600</v>
      </c>
      <c r="M74" s="3">
        <f t="shared" si="19"/>
        <v>220</v>
      </c>
      <c r="N74" s="3">
        <f t="shared" si="19"/>
        <v>380</v>
      </c>
      <c r="O74" s="3">
        <f t="shared" si="19"/>
        <v>0</v>
      </c>
      <c r="P74" s="3">
        <f t="shared" si="19"/>
        <v>1200</v>
      </c>
      <c r="Q74" s="3">
        <f t="shared" si="19"/>
        <v>5</v>
      </c>
      <c r="R74" s="3">
        <f t="shared" si="19"/>
        <v>10</v>
      </c>
      <c r="S74" s="3">
        <f t="shared" si="19"/>
        <v>5</v>
      </c>
      <c r="T74" s="3">
        <f t="shared" si="19"/>
        <v>10</v>
      </c>
      <c r="U74" s="3">
        <f t="shared" si="19"/>
        <v>6</v>
      </c>
      <c r="V74" s="3">
        <f t="shared" si="19"/>
        <v>6</v>
      </c>
      <c r="W74" s="3">
        <f t="shared" si="19"/>
        <v>6</v>
      </c>
      <c r="X74" s="3">
        <f t="shared" si="19"/>
        <v>12</v>
      </c>
    </row>
    <row r="75" spans="1:24" s="105" customFormat="1" ht="9" customHeight="1" thickBot="1">
      <c r="A75" s="163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5"/>
    </row>
    <row r="76" spans="1:24" s="105" customFormat="1" ht="29.25" customHeight="1" thickBot="1">
      <c r="A76" s="405" t="s">
        <v>128</v>
      </c>
      <c r="B76" s="405"/>
      <c r="C76" s="402">
        <v>16</v>
      </c>
      <c r="D76" s="403"/>
      <c r="E76" s="404"/>
      <c r="F76" s="402">
        <v>37</v>
      </c>
      <c r="G76" s="403"/>
      <c r="H76" s="404"/>
      <c r="I76" s="44">
        <v>3</v>
      </c>
      <c r="J76" s="166">
        <f>SUM(J74,J54)</f>
        <v>7200</v>
      </c>
      <c r="K76" s="166">
        <f aca="true" t="shared" si="20" ref="K76:X76">SUM(K74,K54)</f>
        <v>240</v>
      </c>
      <c r="L76" s="166">
        <f t="shared" si="20"/>
        <v>2130</v>
      </c>
      <c r="M76" s="166">
        <f t="shared" si="20"/>
        <v>696</v>
      </c>
      <c r="N76" s="166">
        <f t="shared" si="20"/>
        <v>1434</v>
      </c>
      <c r="O76" s="166">
        <f t="shared" si="20"/>
        <v>0</v>
      </c>
      <c r="P76" s="166">
        <f t="shared" si="20"/>
        <v>5070</v>
      </c>
      <c r="Q76" s="166">
        <f t="shared" si="20"/>
        <v>30</v>
      </c>
      <c r="R76" s="166">
        <f t="shared" si="20"/>
        <v>30</v>
      </c>
      <c r="S76" s="166">
        <f t="shared" si="20"/>
        <v>30</v>
      </c>
      <c r="T76" s="166">
        <f t="shared" si="20"/>
        <v>30</v>
      </c>
      <c r="U76" s="166">
        <f t="shared" si="20"/>
        <v>30</v>
      </c>
      <c r="V76" s="166">
        <f t="shared" si="20"/>
        <v>30</v>
      </c>
      <c r="W76" s="166">
        <f t="shared" si="20"/>
        <v>30</v>
      </c>
      <c r="X76" s="166">
        <f t="shared" si="20"/>
        <v>30</v>
      </c>
    </row>
    <row r="77" spans="1:24" s="107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107" customFormat="1" ht="24.75" customHeight="1" thickBot="1">
      <c r="A78" s="379"/>
      <c r="B78" s="379"/>
      <c r="C78" s="392"/>
      <c r="D78" s="392"/>
      <c r="E78" s="392"/>
      <c r="F78" s="392"/>
      <c r="G78" s="392"/>
      <c r="H78" s="392"/>
      <c r="I78" s="186"/>
      <c r="J78" s="187"/>
      <c r="K78" s="188"/>
      <c r="L78" s="406" t="s">
        <v>94</v>
      </c>
      <c r="M78" s="383" t="s">
        <v>98</v>
      </c>
      <c r="N78" s="384"/>
      <c r="O78" s="384"/>
      <c r="P78" s="385"/>
      <c r="Q78" s="9">
        <f>COUNTIF($C$11:$E$17,1)+COUNTIF($C$21:$E$40,1)+COUNTIF($C$58:$E$63,1)+COUNTIF($C$67:$E$71,1)+COUNTIF($C$44:$E$46,1)+COUNTIF($C$50:$E$51,1)</f>
        <v>2</v>
      </c>
      <c r="R78" s="9">
        <f>COUNTIF($C$11:$E$17,2)+COUNTIF($C$21:$E$40,2)+COUNTIF($C$58:$E$63,2)+COUNTIF($C$67:$E$71,2)+COUNTIF($C$44:$E$46,2)+COUNTIF($C$50:$E$51,2)</f>
        <v>2</v>
      </c>
      <c r="S78" s="9">
        <f>COUNTIF($C$11:$E$17,3)+COUNTIF($C$21:$E$40,3)+COUNTIF($C$58:$E$63,3)+COUNTIF($C$67:$E$71,3)+COUNTIF($C$44:$E$46,3)+COUNTIF($C$50:$E$51,3)</f>
        <v>2</v>
      </c>
      <c r="T78" s="9">
        <f>COUNTIF($C$11:$E$17,4)+COUNTIF($C$21:$E$40,4)+COUNTIF($C$58:$E$63,4)+COUNTIF($C$67:$E$71,4)+COUNTIF($C$44:$E$46,4)+COUNTIF($C$50:$E$51,4)</f>
        <v>1</v>
      </c>
      <c r="U78" s="9">
        <f>COUNTIF($C$11:$E$17,5)+COUNTIF($C$21:$E$40,5)+COUNTIF($C$58:$E$63,5)+COUNTIF($C$67:$E$71,5)+COUNTIF($C$44:$E$46,5)+COUNTIF($C$50:$E$51,5)</f>
        <v>2</v>
      </c>
      <c r="V78" s="9">
        <f>COUNTIF($C$11:$E$17,6)+COUNTIF($C$21:$E$40,6)+COUNTIF($C$58:$E$63,6)+COUNTIF($C$67:$E$71,6)+COUNTIF($C$44:$E$46,6)+COUNTIF($C$50:$E$51,6)</f>
        <v>3</v>
      </c>
      <c r="W78" s="9">
        <f>COUNTIF($C$11:$E$17,7)+COUNTIF($C$21:$E$40,7)+COUNTIF($C$58:$E$63,7)+COUNTIF($C$67:$E$71,7)+COUNTIF($C$44:$E$46,7)+COUNTIF($C$50:$E$51,7)</f>
        <v>1</v>
      </c>
      <c r="X78" s="9">
        <v>2</v>
      </c>
    </row>
    <row r="79" spans="1:24" ht="24.75" customHeight="1" thickBot="1">
      <c r="A79" s="379"/>
      <c r="B79" s="379"/>
      <c r="C79" s="392"/>
      <c r="D79" s="392"/>
      <c r="E79" s="392"/>
      <c r="F79" s="392"/>
      <c r="G79" s="392"/>
      <c r="H79" s="392"/>
      <c r="I79" s="186"/>
      <c r="J79" s="187"/>
      <c r="K79" s="188"/>
      <c r="L79" s="407"/>
      <c r="M79" s="383" t="s">
        <v>95</v>
      </c>
      <c r="N79" s="384"/>
      <c r="O79" s="384"/>
      <c r="P79" s="385"/>
      <c r="Q79" s="9">
        <v>4</v>
      </c>
      <c r="R79" s="9">
        <f>COUNTIF($F$11:$H$17,2)+COUNTIF($F$21:$H$40,2)+COUNTIF($F$58:$H$63,2)+COUNTIF($F$67:$H$71,2)+COUNTIF($F$44:$H$46,2)+COUNTIF($F$50:$H$51,2)</f>
        <v>6</v>
      </c>
      <c r="S79" s="9">
        <f>COUNTIF($F$11:$H$17,3)+COUNTIF($F$21:$H$40,3)+COUNTIF($F$58:$H$63,3)+COUNTIF($F$67:$H$71,3)+COUNTIF($F$44:$H$46,3)+COUNTIF($F$50:$H$51,3)</f>
        <v>5</v>
      </c>
      <c r="T79" s="9">
        <v>6</v>
      </c>
      <c r="U79" s="9">
        <v>5</v>
      </c>
      <c r="V79" s="9">
        <v>5</v>
      </c>
      <c r="W79" s="9">
        <v>4</v>
      </c>
      <c r="X79" s="9">
        <v>4</v>
      </c>
    </row>
    <row r="80" spans="1:24" ht="24.75" customHeight="1" thickBot="1">
      <c r="A80" s="379"/>
      <c r="B80" s="379"/>
      <c r="C80" s="392"/>
      <c r="D80" s="392"/>
      <c r="E80" s="392"/>
      <c r="F80" s="392"/>
      <c r="G80" s="392"/>
      <c r="H80" s="392"/>
      <c r="I80" s="186"/>
      <c r="J80" s="187"/>
      <c r="K80" s="188"/>
      <c r="L80" s="407"/>
      <c r="M80" s="383" t="s">
        <v>96</v>
      </c>
      <c r="N80" s="384"/>
      <c r="O80" s="384"/>
      <c r="P80" s="385"/>
      <c r="Q80" s="9">
        <f>COUNTIF($I$44:$I$46,1)</f>
        <v>0</v>
      </c>
      <c r="R80" s="9">
        <f>COUNTIF($I$44:$I$46,2)</f>
        <v>0</v>
      </c>
      <c r="S80" s="9">
        <f>COUNTIF($I$44:$I$46,3)</f>
        <v>0</v>
      </c>
      <c r="T80" s="9">
        <f>COUNTIF($I$44:$I$46,4)</f>
        <v>1</v>
      </c>
      <c r="U80" s="9">
        <f>COUNTIF($I$44:$I$46,5)</f>
        <v>1</v>
      </c>
      <c r="V80" s="9">
        <f>COUNTIF($I$44:$I$46,6)</f>
        <v>0</v>
      </c>
      <c r="W80" s="9">
        <f>COUNTIF($I$44:$I$46,7)</f>
        <v>1</v>
      </c>
      <c r="X80" s="9">
        <f>COUNTIF($I$44:$I$46,8)</f>
        <v>0</v>
      </c>
    </row>
    <row r="81" spans="1:24" ht="24.75" customHeight="1" thickBot="1">
      <c r="A81" s="379"/>
      <c r="B81" s="379"/>
      <c r="C81" s="392"/>
      <c r="D81" s="392"/>
      <c r="E81" s="392"/>
      <c r="F81" s="392"/>
      <c r="G81" s="392"/>
      <c r="H81" s="392"/>
      <c r="I81" s="186"/>
      <c r="J81" s="187"/>
      <c r="K81" s="188"/>
      <c r="L81" s="407"/>
      <c r="M81" s="383" t="s">
        <v>97</v>
      </c>
      <c r="N81" s="384"/>
      <c r="O81" s="384"/>
      <c r="P81" s="385"/>
      <c r="Q81" s="9">
        <f>COUNTIF($I$50:$I$51,1)</f>
        <v>0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f>COUNTIF($F$50:$H$51,7)</f>
        <v>1</v>
      </c>
      <c r="X81" s="9">
        <f>COUNTIF($F$50:$H$51,8)</f>
        <v>1</v>
      </c>
    </row>
    <row r="82" spans="1:24" ht="30" customHeight="1" thickBot="1">
      <c r="A82" s="379"/>
      <c r="B82" s="379"/>
      <c r="C82" s="392"/>
      <c r="D82" s="392"/>
      <c r="E82" s="392"/>
      <c r="F82" s="392"/>
      <c r="G82" s="392"/>
      <c r="H82" s="392"/>
      <c r="I82" s="186"/>
      <c r="J82" s="187"/>
      <c r="K82" s="188"/>
      <c r="L82" s="408"/>
      <c r="M82" s="409" t="s">
        <v>99</v>
      </c>
      <c r="N82" s="410"/>
      <c r="O82" s="410"/>
      <c r="P82" s="411"/>
      <c r="Q82" s="162">
        <f>SUM(Q78:Q81)</f>
        <v>6</v>
      </c>
      <c r="R82" s="162">
        <f>SUM(R78:R80)</f>
        <v>8</v>
      </c>
      <c r="S82" s="162">
        <f aca="true" t="shared" si="21" ref="S82:X82">SUM(S78:S80)</f>
        <v>7</v>
      </c>
      <c r="T82" s="167">
        <v>8</v>
      </c>
      <c r="U82" s="162">
        <f t="shared" si="21"/>
        <v>8</v>
      </c>
      <c r="V82" s="162">
        <f t="shared" si="21"/>
        <v>8</v>
      </c>
      <c r="W82" s="162">
        <f t="shared" si="21"/>
        <v>6</v>
      </c>
      <c r="X82" s="162">
        <f t="shared" si="21"/>
        <v>6</v>
      </c>
    </row>
    <row r="83" spans="1:24" ht="13.5">
      <c r="A83" s="107"/>
      <c r="B83" s="107"/>
      <c r="C83" s="107"/>
      <c r="D83" s="107"/>
      <c r="E83" s="107"/>
      <c r="F83" s="107"/>
      <c r="G83" s="107"/>
      <c r="H83" s="107"/>
      <c r="I83" s="107"/>
      <c r="J83" s="189"/>
      <c r="K83" s="107"/>
      <c r="L83" s="189"/>
      <c r="M83" s="189"/>
      <c r="N83" s="189"/>
      <c r="O83" s="189"/>
      <c r="P83" s="189"/>
      <c r="X83" s="107"/>
    </row>
    <row r="84" spans="1:24" ht="13.5">
      <c r="A84" s="107"/>
      <c r="B84" s="107"/>
      <c r="C84" s="107"/>
      <c r="D84" s="107"/>
      <c r="E84" s="107"/>
      <c r="F84" s="107"/>
      <c r="G84" s="107"/>
      <c r="H84" s="107"/>
      <c r="I84" s="107"/>
      <c r="J84" s="189"/>
      <c r="K84" s="107"/>
      <c r="L84" s="189"/>
      <c r="M84" s="189"/>
      <c r="N84" s="189"/>
      <c r="O84" s="189"/>
      <c r="P84" s="189"/>
      <c r="X84" s="107"/>
    </row>
    <row r="85" spans="1:24" ht="13.5">
      <c r="A85" s="107"/>
      <c r="B85" s="107"/>
      <c r="C85" s="107"/>
      <c r="D85" s="107"/>
      <c r="E85" s="107"/>
      <c r="F85" s="107"/>
      <c r="G85" s="107"/>
      <c r="H85" s="107"/>
      <c r="I85" s="107"/>
      <c r="J85" s="189"/>
      <c r="K85" s="107"/>
      <c r="L85" s="189"/>
      <c r="M85" s="189"/>
      <c r="N85" s="189"/>
      <c r="O85" s="189"/>
      <c r="P85" s="189"/>
      <c r="X85" s="107"/>
    </row>
    <row r="86" spans="1:24" ht="13.5">
      <c r="A86" s="107"/>
      <c r="B86" s="107"/>
      <c r="C86" s="107"/>
      <c r="D86" s="107"/>
      <c r="E86" s="107"/>
      <c r="F86" s="107"/>
      <c r="G86" s="107"/>
      <c r="H86" s="107"/>
      <c r="I86" s="107"/>
      <c r="J86" s="189"/>
      <c r="K86" s="107"/>
      <c r="L86" s="189"/>
      <c r="M86" s="189"/>
      <c r="N86" s="189"/>
      <c r="O86" s="189"/>
      <c r="P86" s="189"/>
      <c r="X86" s="107"/>
    </row>
    <row r="87" spans="1:24" ht="13.5">
      <c r="A87" s="107"/>
      <c r="B87" s="107"/>
      <c r="C87" s="107"/>
      <c r="D87" s="107"/>
      <c r="E87" s="107"/>
      <c r="F87" s="107"/>
      <c r="G87" s="107"/>
      <c r="H87" s="107"/>
      <c r="I87" s="107"/>
      <c r="J87" s="189"/>
      <c r="K87" s="107"/>
      <c r="L87" s="189"/>
      <c r="M87" s="189"/>
      <c r="N87" s="189"/>
      <c r="O87" s="189"/>
      <c r="P87" s="189"/>
      <c r="X87" s="107"/>
    </row>
    <row r="88" spans="1:24" ht="13.5">
      <c r="A88" s="107"/>
      <c r="B88" s="107"/>
      <c r="C88" s="107"/>
      <c r="D88" s="107"/>
      <c r="E88" s="107"/>
      <c r="F88" s="107"/>
      <c r="G88" s="107"/>
      <c r="H88" s="107"/>
      <c r="I88" s="107"/>
      <c r="J88" s="189"/>
      <c r="K88" s="107"/>
      <c r="L88" s="189"/>
      <c r="M88" s="189"/>
      <c r="N88" s="189"/>
      <c r="O88" s="189"/>
      <c r="P88" s="189"/>
      <c r="X88" s="107"/>
    </row>
    <row r="89" spans="1:24" ht="13.5">
      <c r="A89" s="107"/>
      <c r="B89" s="107"/>
      <c r="C89" s="107"/>
      <c r="D89" s="107"/>
      <c r="E89" s="107"/>
      <c r="F89" s="107"/>
      <c r="G89" s="107"/>
      <c r="H89" s="107"/>
      <c r="I89" s="107"/>
      <c r="J89" s="189"/>
      <c r="K89" s="107"/>
      <c r="L89" s="189"/>
      <c r="M89" s="189"/>
      <c r="N89" s="189"/>
      <c r="O89" s="189"/>
      <c r="P89" s="189"/>
      <c r="X89" s="107"/>
    </row>
    <row r="90" spans="1:24" ht="13.5">
      <c r="A90" s="107"/>
      <c r="B90" s="107"/>
      <c r="C90" s="107"/>
      <c r="D90" s="107"/>
      <c r="E90" s="107"/>
      <c r="F90" s="107"/>
      <c r="G90" s="107"/>
      <c r="H90" s="107"/>
      <c r="I90" s="107"/>
      <c r="J90" s="189"/>
      <c r="K90" s="107"/>
      <c r="L90" s="189"/>
      <c r="M90" s="189"/>
      <c r="N90" s="189"/>
      <c r="O90" s="189"/>
      <c r="P90" s="189"/>
      <c r="X90" s="107"/>
    </row>
    <row r="91" spans="1:24" ht="13.5">
      <c r="A91" s="107"/>
      <c r="B91" s="107"/>
      <c r="C91" s="107"/>
      <c r="D91" s="107"/>
      <c r="E91" s="107"/>
      <c r="F91" s="107"/>
      <c r="G91" s="107"/>
      <c r="H91" s="107"/>
      <c r="I91" s="107"/>
      <c r="J91" s="189"/>
      <c r="K91" s="107"/>
      <c r="L91" s="189"/>
      <c r="M91" s="189"/>
      <c r="N91" s="189"/>
      <c r="O91" s="189"/>
      <c r="P91" s="189"/>
      <c r="X91" s="107"/>
    </row>
    <row r="92" spans="1:24" ht="13.5">
      <c r="A92" s="107"/>
      <c r="B92" s="107"/>
      <c r="C92" s="107"/>
      <c r="D92" s="107"/>
      <c r="E92" s="107"/>
      <c r="F92" s="107"/>
      <c r="G92" s="107"/>
      <c r="H92" s="107"/>
      <c r="I92" s="107"/>
      <c r="J92" s="189"/>
      <c r="K92" s="107"/>
      <c r="L92" s="189"/>
      <c r="M92" s="189"/>
      <c r="N92" s="189"/>
      <c r="O92" s="189"/>
      <c r="P92" s="189"/>
      <c r="X92" s="107"/>
    </row>
    <row r="93" spans="1:24" ht="13.5">
      <c r="A93" s="107"/>
      <c r="B93" s="107"/>
      <c r="C93" s="107"/>
      <c r="D93" s="107"/>
      <c r="E93" s="107"/>
      <c r="F93" s="107"/>
      <c r="G93" s="107"/>
      <c r="H93" s="107"/>
      <c r="I93" s="107"/>
      <c r="J93" s="189"/>
      <c r="K93" s="107"/>
      <c r="L93" s="189"/>
      <c r="M93" s="189"/>
      <c r="N93" s="189"/>
      <c r="O93" s="189"/>
      <c r="P93" s="189"/>
      <c r="X93" s="107"/>
    </row>
    <row r="94" spans="1:24" ht="13.5">
      <c r="A94" s="107"/>
      <c r="B94" s="107"/>
      <c r="C94" s="107"/>
      <c r="D94" s="107"/>
      <c r="E94" s="107"/>
      <c r="F94" s="107"/>
      <c r="G94" s="107"/>
      <c r="H94" s="107"/>
      <c r="I94" s="107"/>
      <c r="J94" s="189"/>
      <c r="K94" s="107"/>
      <c r="L94" s="189"/>
      <c r="M94" s="189"/>
      <c r="N94" s="189"/>
      <c r="O94" s="189"/>
      <c r="P94" s="189"/>
      <c r="X94" s="107"/>
    </row>
    <row r="95" spans="1:24" ht="13.5">
      <c r="A95" s="107"/>
      <c r="B95" s="107"/>
      <c r="C95" s="107"/>
      <c r="D95" s="107"/>
      <c r="E95" s="107"/>
      <c r="F95" s="107"/>
      <c r="G95" s="107"/>
      <c r="H95" s="107"/>
      <c r="I95" s="107"/>
      <c r="J95" s="189"/>
      <c r="K95" s="107"/>
      <c r="L95" s="189"/>
      <c r="M95" s="189"/>
      <c r="N95" s="189"/>
      <c r="O95" s="189"/>
      <c r="P95" s="189"/>
      <c r="X95" s="107"/>
    </row>
    <row r="96" spans="1:24" ht="13.5">
      <c r="A96" s="107"/>
      <c r="B96" s="107"/>
      <c r="C96" s="107"/>
      <c r="D96" s="107"/>
      <c r="E96" s="107"/>
      <c r="F96" s="107"/>
      <c r="G96" s="107"/>
      <c r="H96" s="107"/>
      <c r="I96" s="107"/>
      <c r="J96" s="189"/>
      <c r="K96" s="107"/>
      <c r="L96" s="189"/>
      <c r="M96" s="189"/>
      <c r="N96" s="189"/>
      <c r="O96" s="189"/>
      <c r="P96" s="189"/>
      <c r="X96" s="107"/>
    </row>
    <row r="97" spans="1:24" ht="13.5">
      <c r="A97" s="107"/>
      <c r="B97" s="107"/>
      <c r="C97" s="107"/>
      <c r="D97" s="107"/>
      <c r="E97" s="107"/>
      <c r="F97" s="107"/>
      <c r="G97" s="107"/>
      <c r="H97" s="107"/>
      <c r="I97" s="107"/>
      <c r="J97" s="189"/>
      <c r="K97" s="107"/>
      <c r="L97" s="189"/>
      <c r="M97" s="189"/>
      <c r="N97" s="189"/>
      <c r="O97" s="189"/>
      <c r="P97" s="189"/>
      <c r="X97" s="107"/>
    </row>
    <row r="98" spans="1:24" ht="13.5">
      <c r="A98" s="107"/>
      <c r="B98" s="107"/>
      <c r="C98" s="107"/>
      <c r="D98" s="107"/>
      <c r="E98" s="107"/>
      <c r="F98" s="107"/>
      <c r="G98" s="107"/>
      <c r="H98" s="107"/>
      <c r="I98" s="107"/>
      <c r="J98" s="189"/>
      <c r="K98" s="107"/>
      <c r="L98" s="189"/>
      <c r="M98" s="189"/>
      <c r="N98" s="189"/>
      <c r="O98" s="189"/>
      <c r="P98" s="189"/>
      <c r="X98" s="107"/>
    </row>
    <row r="99" spans="1:24" ht="13.5">
      <c r="A99" s="107"/>
      <c r="B99" s="107"/>
      <c r="C99" s="107"/>
      <c r="D99" s="107"/>
      <c r="E99" s="107"/>
      <c r="F99" s="107"/>
      <c r="G99" s="107"/>
      <c r="H99" s="107"/>
      <c r="I99" s="107"/>
      <c r="J99" s="189"/>
      <c r="K99" s="107"/>
      <c r="L99" s="189"/>
      <c r="M99" s="189"/>
      <c r="N99" s="189"/>
      <c r="O99" s="189"/>
      <c r="P99" s="189"/>
      <c r="X99" s="107"/>
    </row>
    <row r="100" spans="1:24" ht="13.5">
      <c r="A100" s="107"/>
      <c r="B100" s="107"/>
      <c r="C100" s="107"/>
      <c r="D100" s="107"/>
      <c r="E100" s="107"/>
      <c r="F100" s="107"/>
      <c r="G100" s="107"/>
      <c r="H100" s="107"/>
      <c r="I100" s="107"/>
      <c r="J100" s="189"/>
      <c r="K100" s="107"/>
      <c r="L100" s="189"/>
      <c r="M100" s="189"/>
      <c r="N100" s="189"/>
      <c r="O100" s="189"/>
      <c r="P100" s="189"/>
      <c r="X100" s="107"/>
    </row>
    <row r="101" spans="1:24" ht="13.5">
      <c r="A101" s="107"/>
      <c r="B101" s="107"/>
      <c r="C101" s="107"/>
      <c r="D101" s="107"/>
      <c r="E101" s="107"/>
      <c r="F101" s="107"/>
      <c r="G101" s="107"/>
      <c r="H101" s="107"/>
      <c r="I101" s="107"/>
      <c r="J101" s="189"/>
      <c r="K101" s="107"/>
      <c r="L101" s="189"/>
      <c r="M101" s="189"/>
      <c r="N101" s="189"/>
      <c r="O101" s="189"/>
      <c r="P101" s="189"/>
      <c r="X101" s="107"/>
    </row>
    <row r="102" spans="1:24" ht="13.5">
      <c r="A102" s="107"/>
      <c r="B102" s="107"/>
      <c r="C102" s="107"/>
      <c r="D102" s="107"/>
      <c r="E102" s="107"/>
      <c r="F102" s="107"/>
      <c r="G102" s="107"/>
      <c r="H102" s="107"/>
      <c r="I102" s="107"/>
      <c r="J102" s="189"/>
      <c r="K102" s="107"/>
      <c r="L102" s="189"/>
      <c r="M102" s="189"/>
      <c r="N102" s="189"/>
      <c r="O102" s="189"/>
      <c r="P102" s="189"/>
      <c r="X102" s="107"/>
    </row>
    <row r="103" spans="1:24" ht="13.5">
      <c r="A103" s="107"/>
      <c r="B103" s="107"/>
      <c r="C103" s="107"/>
      <c r="D103" s="107"/>
      <c r="E103" s="107"/>
      <c r="F103" s="107"/>
      <c r="G103" s="107"/>
      <c r="H103" s="107"/>
      <c r="I103" s="107"/>
      <c r="J103" s="189"/>
      <c r="K103" s="107"/>
      <c r="L103" s="189"/>
      <c r="M103" s="189"/>
      <c r="N103" s="189"/>
      <c r="O103" s="189"/>
      <c r="P103" s="189"/>
      <c r="X103" s="107"/>
    </row>
    <row r="104" spans="1:24" ht="13.5">
      <c r="A104" s="107"/>
      <c r="B104" s="107"/>
      <c r="C104" s="107"/>
      <c r="D104" s="107"/>
      <c r="E104" s="107"/>
      <c r="F104" s="107"/>
      <c r="G104" s="107"/>
      <c r="H104" s="107"/>
      <c r="I104" s="107"/>
      <c r="J104" s="189"/>
      <c r="K104" s="107"/>
      <c r="L104" s="189"/>
      <c r="M104" s="189"/>
      <c r="N104" s="189"/>
      <c r="O104" s="189"/>
      <c r="P104" s="189"/>
      <c r="X104" s="107"/>
    </row>
    <row r="105" spans="1:24" ht="13.5">
      <c r="A105" s="107"/>
      <c r="B105" s="107"/>
      <c r="C105" s="107"/>
      <c r="D105" s="107"/>
      <c r="E105" s="107"/>
      <c r="F105" s="107"/>
      <c r="G105" s="107"/>
      <c r="H105" s="107"/>
      <c r="I105" s="107"/>
      <c r="J105" s="189"/>
      <c r="K105" s="107"/>
      <c r="L105" s="189"/>
      <c r="M105" s="189"/>
      <c r="N105" s="189"/>
      <c r="O105" s="189"/>
      <c r="P105" s="189"/>
      <c r="X105" s="107"/>
    </row>
    <row r="106" spans="1:24" ht="13.5">
      <c r="A106" s="107"/>
      <c r="B106" s="107"/>
      <c r="C106" s="107"/>
      <c r="D106" s="107"/>
      <c r="E106" s="107"/>
      <c r="F106" s="107"/>
      <c r="G106" s="107"/>
      <c r="H106" s="107"/>
      <c r="I106" s="107"/>
      <c r="J106" s="189"/>
      <c r="K106" s="107"/>
      <c r="L106" s="189"/>
      <c r="M106" s="189"/>
      <c r="N106" s="189"/>
      <c r="O106" s="189"/>
      <c r="P106" s="189"/>
      <c r="X106" s="107"/>
    </row>
    <row r="107" spans="1:24" ht="13.5">
      <c r="A107" s="107"/>
      <c r="B107" s="107"/>
      <c r="C107" s="107"/>
      <c r="D107" s="107"/>
      <c r="E107" s="107"/>
      <c r="F107" s="107"/>
      <c r="G107" s="107"/>
      <c r="H107" s="107"/>
      <c r="I107" s="107"/>
      <c r="J107" s="189"/>
      <c r="K107" s="107"/>
      <c r="L107" s="189"/>
      <c r="M107" s="189"/>
      <c r="N107" s="189"/>
      <c r="O107" s="189"/>
      <c r="P107" s="189"/>
      <c r="X107" s="107"/>
    </row>
    <row r="108" spans="1:24" ht="13.5">
      <c r="A108" s="107"/>
      <c r="B108" s="107"/>
      <c r="C108" s="107"/>
      <c r="D108" s="107"/>
      <c r="E108" s="107"/>
      <c r="F108" s="107"/>
      <c r="G108" s="107"/>
      <c r="H108" s="107"/>
      <c r="I108" s="107"/>
      <c r="J108" s="189"/>
      <c r="K108" s="107"/>
      <c r="L108" s="189"/>
      <c r="M108" s="189"/>
      <c r="N108" s="189"/>
      <c r="O108" s="189"/>
      <c r="P108" s="189"/>
      <c r="X108" s="107"/>
    </row>
    <row r="109" spans="1:24" ht="13.5">
      <c r="A109" s="107"/>
      <c r="B109" s="107"/>
      <c r="C109" s="107"/>
      <c r="D109" s="107"/>
      <c r="E109" s="107"/>
      <c r="F109" s="107"/>
      <c r="G109" s="107"/>
      <c r="H109" s="107"/>
      <c r="I109" s="107"/>
      <c r="J109" s="189"/>
      <c r="K109" s="107"/>
      <c r="L109" s="189"/>
      <c r="M109" s="189"/>
      <c r="N109" s="189"/>
      <c r="O109" s="189"/>
      <c r="P109" s="189"/>
      <c r="X109" s="107"/>
    </row>
    <row r="110" spans="1:24" ht="13.5">
      <c r="A110" s="107"/>
      <c r="B110" s="107"/>
      <c r="C110" s="107"/>
      <c r="D110" s="107"/>
      <c r="E110" s="107"/>
      <c r="F110" s="107"/>
      <c r="G110" s="107"/>
      <c r="H110" s="107"/>
      <c r="I110" s="107"/>
      <c r="J110" s="189"/>
      <c r="K110" s="107"/>
      <c r="L110" s="189"/>
      <c r="M110" s="189"/>
      <c r="N110" s="189"/>
      <c r="O110" s="189"/>
      <c r="P110" s="189"/>
      <c r="X110" s="107"/>
    </row>
    <row r="111" spans="1:24" ht="13.5">
      <c r="A111" s="107"/>
      <c r="B111" s="107"/>
      <c r="C111" s="107"/>
      <c r="D111" s="107"/>
      <c r="E111" s="107"/>
      <c r="F111" s="107"/>
      <c r="G111" s="107"/>
      <c r="H111" s="107"/>
      <c r="I111" s="107"/>
      <c r="J111" s="189"/>
      <c r="K111" s="107"/>
      <c r="L111" s="189"/>
      <c r="M111" s="189"/>
      <c r="N111" s="189"/>
      <c r="O111" s="189"/>
      <c r="P111" s="189"/>
      <c r="X111" s="107"/>
    </row>
    <row r="112" spans="1:24" ht="13.5">
      <c r="A112" s="107"/>
      <c r="B112" s="107"/>
      <c r="C112" s="107"/>
      <c r="D112" s="107"/>
      <c r="E112" s="107"/>
      <c r="F112" s="107"/>
      <c r="G112" s="107"/>
      <c r="H112" s="107"/>
      <c r="I112" s="107"/>
      <c r="J112" s="189"/>
      <c r="K112" s="107"/>
      <c r="L112" s="189"/>
      <c r="M112" s="189"/>
      <c r="N112" s="189"/>
      <c r="O112" s="189"/>
      <c r="P112" s="189"/>
      <c r="X112" s="107"/>
    </row>
    <row r="113" spans="1:24" ht="13.5">
      <c r="A113" s="107"/>
      <c r="B113" s="107"/>
      <c r="C113" s="107"/>
      <c r="D113" s="107"/>
      <c r="E113" s="107"/>
      <c r="F113" s="107"/>
      <c r="G113" s="107"/>
      <c r="H113" s="107"/>
      <c r="I113" s="107"/>
      <c r="J113" s="189"/>
      <c r="K113" s="107"/>
      <c r="L113" s="189"/>
      <c r="M113" s="189"/>
      <c r="N113" s="189"/>
      <c r="O113" s="189"/>
      <c r="P113" s="189"/>
      <c r="X113" s="107"/>
    </row>
    <row r="114" spans="1:24" ht="13.5">
      <c r="A114" s="107"/>
      <c r="B114" s="107"/>
      <c r="C114" s="107"/>
      <c r="D114" s="107"/>
      <c r="E114" s="107"/>
      <c r="F114" s="107"/>
      <c r="G114" s="107"/>
      <c r="H114" s="107"/>
      <c r="I114" s="107"/>
      <c r="J114" s="189"/>
      <c r="K114" s="107"/>
      <c r="L114" s="189"/>
      <c r="M114" s="189"/>
      <c r="N114" s="189"/>
      <c r="O114" s="189"/>
      <c r="P114" s="189"/>
      <c r="X114" s="107"/>
    </row>
    <row r="115" spans="1:24" ht="13.5">
      <c r="A115" s="107"/>
      <c r="B115" s="107"/>
      <c r="C115" s="107"/>
      <c r="D115" s="107"/>
      <c r="E115" s="107"/>
      <c r="F115" s="107"/>
      <c r="G115" s="107"/>
      <c r="H115" s="107"/>
      <c r="I115" s="107"/>
      <c r="J115" s="189"/>
      <c r="K115" s="107"/>
      <c r="L115" s="189"/>
      <c r="M115" s="189"/>
      <c r="N115" s="189"/>
      <c r="O115" s="189"/>
      <c r="P115" s="189"/>
      <c r="X115" s="107"/>
    </row>
    <row r="116" spans="1:24" ht="13.5">
      <c r="A116" s="107"/>
      <c r="B116" s="107"/>
      <c r="C116" s="107"/>
      <c r="D116" s="107"/>
      <c r="E116" s="107"/>
      <c r="F116" s="107"/>
      <c r="G116" s="107"/>
      <c r="H116" s="107"/>
      <c r="I116" s="107"/>
      <c r="J116" s="189"/>
      <c r="K116" s="107"/>
      <c r="L116" s="189"/>
      <c r="M116" s="189"/>
      <c r="N116" s="189"/>
      <c r="O116" s="189"/>
      <c r="P116" s="189"/>
      <c r="X116" s="107"/>
    </row>
    <row r="117" spans="1:24" ht="13.5">
      <c r="A117" s="107"/>
      <c r="B117" s="107"/>
      <c r="C117" s="107"/>
      <c r="D117" s="107"/>
      <c r="E117" s="107"/>
      <c r="F117" s="107"/>
      <c r="G117" s="107"/>
      <c r="H117" s="107"/>
      <c r="I117" s="107"/>
      <c r="J117" s="189"/>
      <c r="K117" s="107"/>
      <c r="L117" s="189"/>
      <c r="M117" s="189"/>
      <c r="N117" s="189"/>
      <c r="O117" s="189"/>
      <c r="P117" s="189"/>
      <c r="X117" s="107"/>
    </row>
    <row r="118" spans="1:24" ht="13.5">
      <c r="A118" s="107"/>
      <c r="B118" s="107"/>
      <c r="C118" s="107"/>
      <c r="D118" s="107"/>
      <c r="E118" s="107"/>
      <c r="F118" s="107"/>
      <c r="G118" s="107"/>
      <c r="H118" s="107"/>
      <c r="I118" s="107"/>
      <c r="J118" s="189"/>
      <c r="K118" s="107"/>
      <c r="L118" s="189"/>
      <c r="M118" s="189"/>
      <c r="N118" s="189"/>
      <c r="O118" s="189"/>
      <c r="P118" s="189"/>
      <c r="X118" s="107"/>
    </row>
    <row r="119" spans="1:24" ht="13.5">
      <c r="A119" s="107"/>
      <c r="B119" s="107"/>
      <c r="C119" s="107"/>
      <c r="D119" s="107"/>
      <c r="E119" s="107"/>
      <c r="F119" s="107"/>
      <c r="G119" s="107"/>
      <c r="H119" s="107"/>
      <c r="I119" s="107"/>
      <c r="J119" s="189"/>
      <c r="K119" s="107"/>
      <c r="L119" s="189"/>
      <c r="M119" s="189"/>
      <c r="N119" s="189"/>
      <c r="O119" s="189"/>
      <c r="P119" s="189"/>
      <c r="X119" s="107"/>
    </row>
    <row r="120" spans="1:24" ht="13.5">
      <c r="A120" s="107"/>
      <c r="B120" s="107"/>
      <c r="C120" s="107"/>
      <c r="D120" s="107"/>
      <c r="E120" s="107"/>
      <c r="F120" s="107"/>
      <c r="G120" s="107"/>
      <c r="H120" s="107"/>
      <c r="I120" s="107"/>
      <c r="J120" s="189"/>
      <c r="K120" s="107"/>
      <c r="L120" s="189"/>
      <c r="M120" s="189"/>
      <c r="N120" s="189"/>
      <c r="O120" s="189"/>
      <c r="P120" s="189"/>
      <c r="X120" s="107"/>
    </row>
    <row r="121" spans="1:24" ht="13.5">
      <c r="A121" s="107"/>
      <c r="B121" s="107"/>
      <c r="C121" s="107"/>
      <c r="D121" s="107"/>
      <c r="E121" s="107"/>
      <c r="F121" s="107"/>
      <c r="G121" s="107"/>
      <c r="H121" s="107"/>
      <c r="I121" s="107"/>
      <c r="J121" s="189"/>
      <c r="K121" s="107"/>
      <c r="L121" s="189"/>
      <c r="M121" s="189"/>
      <c r="N121" s="189"/>
      <c r="O121" s="189"/>
      <c r="P121" s="189"/>
      <c r="X121" s="107"/>
    </row>
    <row r="122" spans="1:24" ht="13.5">
      <c r="A122" s="107"/>
      <c r="B122" s="107"/>
      <c r="C122" s="107"/>
      <c r="D122" s="107"/>
      <c r="E122" s="107"/>
      <c r="F122" s="107"/>
      <c r="G122" s="107"/>
      <c r="H122" s="107"/>
      <c r="I122" s="107"/>
      <c r="J122" s="189"/>
      <c r="K122" s="107"/>
      <c r="L122" s="189"/>
      <c r="M122" s="189"/>
      <c r="N122" s="189"/>
      <c r="O122" s="189"/>
      <c r="P122" s="189"/>
      <c r="X122" s="107"/>
    </row>
    <row r="123" spans="1:24" ht="13.5">
      <c r="A123" s="107"/>
      <c r="B123" s="107"/>
      <c r="C123" s="107"/>
      <c r="D123" s="107"/>
      <c r="E123" s="107"/>
      <c r="F123" s="107"/>
      <c r="G123" s="107"/>
      <c r="H123" s="107"/>
      <c r="I123" s="107"/>
      <c r="J123" s="189"/>
      <c r="K123" s="107"/>
      <c r="L123" s="189"/>
      <c r="M123" s="189"/>
      <c r="N123" s="189"/>
      <c r="O123" s="189"/>
      <c r="P123" s="189"/>
      <c r="X123" s="107"/>
    </row>
    <row r="124" spans="1:24" ht="13.5">
      <c r="A124" s="107"/>
      <c r="B124" s="107"/>
      <c r="C124" s="107"/>
      <c r="D124" s="107"/>
      <c r="E124" s="107"/>
      <c r="F124" s="107"/>
      <c r="G124" s="107"/>
      <c r="H124" s="107"/>
      <c r="I124" s="107"/>
      <c r="J124" s="189"/>
      <c r="K124" s="107"/>
      <c r="L124" s="189"/>
      <c r="M124" s="189"/>
      <c r="N124" s="189"/>
      <c r="O124" s="189"/>
      <c r="P124" s="189"/>
      <c r="X124" s="107"/>
    </row>
    <row r="125" spans="1:24" ht="13.5">
      <c r="A125" s="107"/>
      <c r="B125" s="107"/>
      <c r="C125" s="107"/>
      <c r="D125" s="107"/>
      <c r="E125" s="107"/>
      <c r="F125" s="107"/>
      <c r="G125" s="107"/>
      <c r="H125" s="107"/>
      <c r="I125" s="107"/>
      <c r="J125" s="189"/>
      <c r="K125" s="107"/>
      <c r="L125" s="189"/>
      <c r="M125" s="189"/>
      <c r="N125" s="189"/>
      <c r="O125" s="189"/>
      <c r="P125" s="189"/>
      <c r="X125" s="107"/>
    </row>
    <row r="126" spans="1:24" ht="13.5">
      <c r="A126" s="107"/>
      <c r="B126" s="107"/>
      <c r="C126" s="107"/>
      <c r="D126" s="107"/>
      <c r="E126" s="107"/>
      <c r="F126" s="107"/>
      <c r="G126" s="107"/>
      <c r="H126" s="107"/>
      <c r="I126" s="107"/>
      <c r="J126" s="189"/>
      <c r="K126" s="107"/>
      <c r="L126" s="189"/>
      <c r="M126" s="189"/>
      <c r="N126" s="189"/>
      <c r="O126" s="189"/>
      <c r="P126" s="189"/>
      <c r="X126" s="107"/>
    </row>
    <row r="127" spans="1:24" ht="13.5">
      <c r="A127" s="107"/>
      <c r="B127" s="107"/>
      <c r="C127" s="107"/>
      <c r="D127" s="107"/>
      <c r="E127" s="107"/>
      <c r="F127" s="107"/>
      <c r="G127" s="107"/>
      <c r="H127" s="107"/>
      <c r="I127" s="107"/>
      <c r="J127" s="189"/>
      <c r="K127" s="107"/>
      <c r="L127" s="189"/>
      <c r="M127" s="189"/>
      <c r="N127" s="189"/>
      <c r="O127" s="189"/>
      <c r="P127" s="189"/>
      <c r="X127" s="107"/>
    </row>
    <row r="128" spans="1:24" ht="13.5">
      <c r="A128" s="107"/>
      <c r="B128" s="107"/>
      <c r="C128" s="107"/>
      <c r="D128" s="107"/>
      <c r="E128" s="107"/>
      <c r="F128" s="107"/>
      <c r="G128" s="107"/>
      <c r="H128" s="107"/>
      <c r="I128" s="107"/>
      <c r="J128" s="189"/>
      <c r="K128" s="107"/>
      <c r="L128" s="189"/>
      <c r="M128" s="189"/>
      <c r="N128" s="189"/>
      <c r="O128" s="189"/>
      <c r="P128" s="189"/>
      <c r="X128" s="107"/>
    </row>
    <row r="129" spans="1:24" ht="13.5">
      <c r="A129" s="107"/>
      <c r="B129" s="107"/>
      <c r="C129" s="107"/>
      <c r="D129" s="107"/>
      <c r="E129" s="107"/>
      <c r="F129" s="107"/>
      <c r="G129" s="107"/>
      <c r="H129" s="107"/>
      <c r="I129" s="107"/>
      <c r="J129" s="189"/>
      <c r="K129" s="107"/>
      <c r="L129" s="189"/>
      <c r="M129" s="189"/>
      <c r="N129" s="189"/>
      <c r="O129" s="189"/>
      <c r="P129" s="189"/>
      <c r="X129" s="107"/>
    </row>
    <row r="130" spans="1:24" ht="13.5">
      <c r="A130" s="107"/>
      <c r="B130" s="107"/>
      <c r="C130" s="107"/>
      <c r="D130" s="107"/>
      <c r="E130" s="107"/>
      <c r="F130" s="107"/>
      <c r="G130" s="107"/>
      <c r="H130" s="107"/>
      <c r="I130" s="107"/>
      <c r="J130" s="189"/>
      <c r="K130" s="107"/>
      <c r="L130" s="189"/>
      <c r="M130" s="189"/>
      <c r="N130" s="189"/>
      <c r="O130" s="189"/>
      <c r="P130" s="189"/>
      <c r="X130" s="107"/>
    </row>
    <row r="131" spans="1:24" ht="13.5">
      <c r="A131" s="107"/>
      <c r="B131" s="107"/>
      <c r="C131" s="107"/>
      <c r="D131" s="107"/>
      <c r="E131" s="107"/>
      <c r="F131" s="107"/>
      <c r="G131" s="107"/>
      <c r="H131" s="107"/>
      <c r="I131" s="107"/>
      <c r="J131" s="189"/>
      <c r="K131" s="107"/>
      <c r="L131" s="189"/>
      <c r="M131" s="189"/>
      <c r="N131" s="189"/>
      <c r="O131" s="189"/>
      <c r="P131" s="189"/>
      <c r="X131" s="107"/>
    </row>
    <row r="132" spans="1:24" ht="13.5">
      <c r="A132" s="107"/>
      <c r="B132" s="107"/>
      <c r="C132" s="107"/>
      <c r="D132" s="107"/>
      <c r="E132" s="107"/>
      <c r="F132" s="107"/>
      <c r="G132" s="107"/>
      <c r="H132" s="107"/>
      <c r="I132" s="107"/>
      <c r="J132" s="189"/>
      <c r="K132" s="107"/>
      <c r="L132" s="189"/>
      <c r="M132" s="189"/>
      <c r="N132" s="189"/>
      <c r="O132" s="189"/>
      <c r="P132" s="189"/>
      <c r="X132" s="107"/>
    </row>
    <row r="133" spans="1:24" ht="13.5">
      <c r="A133" s="107"/>
      <c r="B133" s="107"/>
      <c r="C133" s="107"/>
      <c r="D133" s="107"/>
      <c r="E133" s="107"/>
      <c r="F133" s="107"/>
      <c r="G133" s="107"/>
      <c r="H133" s="107"/>
      <c r="I133" s="107"/>
      <c r="J133" s="189"/>
      <c r="K133" s="107"/>
      <c r="L133" s="189"/>
      <c r="M133" s="189"/>
      <c r="N133" s="189"/>
      <c r="O133" s="189"/>
      <c r="P133" s="189"/>
      <c r="X133" s="107"/>
    </row>
    <row r="134" spans="1:24" ht="13.5">
      <c r="A134" s="107"/>
      <c r="B134" s="107"/>
      <c r="C134" s="107"/>
      <c r="D134" s="107"/>
      <c r="E134" s="107"/>
      <c r="F134" s="107"/>
      <c r="G134" s="107"/>
      <c r="H134" s="107"/>
      <c r="I134" s="107"/>
      <c r="J134" s="189"/>
      <c r="K134" s="107"/>
      <c r="L134" s="189"/>
      <c r="M134" s="189"/>
      <c r="N134" s="189"/>
      <c r="O134" s="189"/>
      <c r="P134" s="189"/>
      <c r="X134" s="107"/>
    </row>
    <row r="135" spans="1:24" ht="13.5">
      <c r="A135" s="107"/>
      <c r="B135" s="107"/>
      <c r="C135" s="107"/>
      <c r="D135" s="107"/>
      <c r="E135" s="107"/>
      <c r="F135" s="107"/>
      <c r="G135" s="107"/>
      <c r="H135" s="107"/>
      <c r="I135" s="107"/>
      <c r="J135" s="189"/>
      <c r="K135" s="107"/>
      <c r="L135" s="189"/>
      <c r="M135" s="189"/>
      <c r="N135" s="189"/>
      <c r="O135" s="189"/>
      <c r="P135" s="189"/>
      <c r="X135" s="107"/>
    </row>
    <row r="136" spans="1:24" ht="13.5">
      <c r="A136" s="107"/>
      <c r="B136" s="107"/>
      <c r="C136" s="107"/>
      <c r="D136" s="107"/>
      <c r="E136" s="107"/>
      <c r="F136" s="107"/>
      <c r="G136" s="107"/>
      <c r="H136" s="107"/>
      <c r="I136" s="107"/>
      <c r="J136" s="189"/>
      <c r="K136" s="107"/>
      <c r="L136" s="189"/>
      <c r="M136" s="189"/>
      <c r="N136" s="189"/>
      <c r="O136" s="189"/>
      <c r="P136" s="189"/>
      <c r="X136" s="107"/>
    </row>
    <row r="137" spans="1:24" ht="13.5">
      <c r="A137" s="107"/>
      <c r="B137" s="107"/>
      <c r="C137" s="107"/>
      <c r="D137" s="107"/>
      <c r="E137" s="107"/>
      <c r="F137" s="107"/>
      <c r="G137" s="107"/>
      <c r="H137" s="107"/>
      <c r="I137" s="107"/>
      <c r="J137" s="189"/>
      <c r="K137" s="107"/>
      <c r="L137" s="189"/>
      <c r="M137" s="189"/>
      <c r="N137" s="189"/>
      <c r="O137" s="189"/>
      <c r="P137" s="189"/>
      <c r="X137" s="107"/>
    </row>
    <row r="138" spans="1:24" ht="13.5">
      <c r="A138" s="107"/>
      <c r="B138" s="107"/>
      <c r="C138" s="107"/>
      <c r="D138" s="107"/>
      <c r="E138" s="107"/>
      <c r="F138" s="107"/>
      <c r="G138" s="107"/>
      <c r="H138" s="107"/>
      <c r="I138" s="107"/>
      <c r="J138" s="189"/>
      <c r="K138" s="107"/>
      <c r="L138" s="189"/>
      <c r="M138" s="189"/>
      <c r="N138" s="189"/>
      <c r="O138" s="189"/>
      <c r="P138" s="189"/>
      <c r="X138" s="107"/>
    </row>
    <row r="139" spans="1:24" ht="13.5">
      <c r="A139" s="107"/>
      <c r="B139" s="107"/>
      <c r="C139" s="107"/>
      <c r="D139" s="107"/>
      <c r="E139" s="107"/>
      <c r="F139" s="107"/>
      <c r="G139" s="107"/>
      <c r="H139" s="107"/>
      <c r="I139" s="107"/>
      <c r="J139" s="189"/>
      <c r="K139" s="107"/>
      <c r="L139" s="189"/>
      <c r="M139" s="189"/>
      <c r="N139" s="189"/>
      <c r="O139" s="189"/>
      <c r="P139" s="189"/>
      <c r="X139" s="107"/>
    </row>
    <row r="140" spans="1:24" ht="13.5">
      <c r="A140" s="107"/>
      <c r="B140" s="107"/>
      <c r="C140" s="107"/>
      <c r="D140" s="107"/>
      <c r="E140" s="107"/>
      <c r="F140" s="107"/>
      <c r="G140" s="107"/>
      <c r="H140" s="107"/>
      <c r="I140" s="107"/>
      <c r="J140" s="189"/>
      <c r="K140" s="107"/>
      <c r="L140" s="189"/>
      <c r="M140" s="189"/>
      <c r="N140" s="189"/>
      <c r="O140" s="189"/>
      <c r="P140" s="189"/>
      <c r="X140" s="107"/>
    </row>
    <row r="141" spans="1:24" ht="13.5">
      <c r="A141" s="107"/>
      <c r="B141" s="107"/>
      <c r="C141" s="107"/>
      <c r="D141" s="107"/>
      <c r="E141" s="107"/>
      <c r="F141" s="107"/>
      <c r="G141" s="107"/>
      <c r="H141" s="107"/>
      <c r="I141" s="107"/>
      <c r="J141" s="189"/>
      <c r="K141" s="107"/>
      <c r="L141" s="189"/>
      <c r="M141" s="189"/>
      <c r="N141" s="189"/>
      <c r="O141" s="189"/>
      <c r="P141" s="189"/>
      <c r="X141" s="107"/>
    </row>
    <row r="142" spans="1:24" ht="13.5">
      <c r="A142" s="107"/>
      <c r="B142" s="107"/>
      <c r="C142" s="107"/>
      <c r="D142" s="107"/>
      <c r="E142" s="107"/>
      <c r="F142" s="107"/>
      <c r="G142" s="107"/>
      <c r="H142" s="107"/>
      <c r="I142" s="107"/>
      <c r="J142" s="189"/>
      <c r="K142" s="107"/>
      <c r="L142" s="189"/>
      <c r="M142" s="189"/>
      <c r="N142" s="189"/>
      <c r="O142" s="189"/>
      <c r="P142" s="189"/>
      <c r="X142" s="107"/>
    </row>
    <row r="143" spans="1:24" ht="13.5">
      <c r="A143" s="107"/>
      <c r="B143" s="107"/>
      <c r="C143" s="107"/>
      <c r="D143" s="107"/>
      <c r="E143" s="107"/>
      <c r="F143" s="107"/>
      <c r="G143" s="107"/>
      <c r="H143" s="107"/>
      <c r="I143" s="107"/>
      <c r="J143" s="189"/>
      <c r="K143" s="107"/>
      <c r="L143" s="189"/>
      <c r="M143" s="189"/>
      <c r="N143" s="189"/>
      <c r="O143" s="189"/>
      <c r="P143" s="189"/>
      <c r="X143" s="107"/>
    </row>
    <row r="144" spans="1:24" ht="13.5">
      <c r="A144" s="107"/>
      <c r="B144" s="107"/>
      <c r="C144" s="107"/>
      <c r="D144" s="107"/>
      <c r="E144" s="107"/>
      <c r="F144" s="107"/>
      <c r="G144" s="107"/>
      <c r="H144" s="107"/>
      <c r="I144" s="107"/>
      <c r="J144" s="189"/>
      <c r="K144" s="107"/>
      <c r="L144" s="189"/>
      <c r="M144" s="189"/>
      <c r="N144" s="189"/>
      <c r="O144" s="189"/>
      <c r="P144" s="189"/>
      <c r="X144" s="107"/>
    </row>
    <row r="145" spans="1:24" ht="13.5">
      <c r="A145" s="107"/>
      <c r="B145" s="107"/>
      <c r="C145" s="107"/>
      <c r="D145" s="107"/>
      <c r="E145" s="107"/>
      <c r="F145" s="107"/>
      <c r="G145" s="107"/>
      <c r="H145" s="107"/>
      <c r="I145" s="107"/>
      <c r="J145" s="189"/>
      <c r="K145" s="107"/>
      <c r="L145" s="189"/>
      <c r="M145" s="189"/>
      <c r="N145" s="189"/>
      <c r="O145" s="189"/>
      <c r="P145" s="189"/>
      <c r="X145" s="107"/>
    </row>
    <row r="146" spans="1:24" ht="13.5">
      <c r="A146" s="107"/>
      <c r="B146" s="107"/>
      <c r="C146" s="107"/>
      <c r="D146" s="107"/>
      <c r="E146" s="107"/>
      <c r="F146" s="107"/>
      <c r="G146" s="107"/>
      <c r="H146" s="107"/>
      <c r="I146" s="107"/>
      <c r="J146" s="189"/>
      <c r="K146" s="107"/>
      <c r="L146" s="189"/>
      <c r="M146" s="189"/>
      <c r="N146" s="189"/>
      <c r="O146" s="189"/>
      <c r="P146" s="189"/>
      <c r="X146" s="107"/>
    </row>
    <row r="147" spans="1:24" ht="13.5">
      <c r="A147" s="107"/>
      <c r="B147" s="107"/>
      <c r="C147" s="107"/>
      <c r="D147" s="107"/>
      <c r="E147" s="107"/>
      <c r="F147" s="107"/>
      <c r="G147" s="107"/>
      <c r="H147" s="107"/>
      <c r="I147" s="107"/>
      <c r="J147" s="189"/>
      <c r="K147" s="107"/>
      <c r="L147" s="189"/>
      <c r="M147" s="189"/>
      <c r="N147" s="189"/>
      <c r="O147" s="189"/>
      <c r="P147" s="189"/>
      <c r="X147" s="107"/>
    </row>
    <row r="148" spans="1:24" ht="13.5">
      <c r="A148" s="107"/>
      <c r="B148" s="107"/>
      <c r="C148" s="107"/>
      <c r="D148" s="107"/>
      <c r="E148" s="107"/>
      <c r="F148" s="107"/>
      <c r="G148" s="107"/>
      <c r="H148" s="107"/>
      <c r="I148" s="107"/>
      <c r="J148" s="189"/>
      <c r="K148" s="107"/>
      <c r="L148" s="189"/>
      <c r="M148" s="189"/>
      <c r="N148" s="189"/>
      <c r="O148" s="189"/>
      <c r="P148" s="189"/>
      <c r="X148" s="107"/>
    </row>
    <row r="149" spans="1:24" ht="13.5">
      <c r="A149" s="107"/>
      <c r="B149" s="107"/>
      <c r="C149" s="107"/>
      <c r="D149" s="107"/>
      <c r="E149" s="107"/>
      <c r="F149" s="107"/>
      <c r="G149" s="107"/>
      <c r="H149" s="107"/>
      <c r="I149" s="107"/>
      <c r="J149" s="189"/>
      <c r="K149" s="107"/>
      <c r="L149" s="189"/>
      <c r="M149" s="189"/>
      <c r="N149" s="189"/>
      <c r="O149" s="189"/>
      <c r="P149" s="189"/>
      <c r="X149" s="107"/>
    </row>
    <row r="150" spans="1:24" ht="13.5">
      <c r="A150" s="107"/>
      <c r="B150" s="107"/>
      <c r="C150" s="107"/>
      <c r="D150" s="107"/>
      <c r="E150" s="107"/>
      <c r="F150" s="107"/>
      <c r="G150" s="107"/>
      <c r="H150" s="107"/>
      <c r="I150" s="107"/>
      <c r="J150" s="189"/>
      <c r="K150" s="107"/>
      <c r="L150" s="189"/>
      <c r="M150" s="189"/>
      <c r="N150" s="189"/>
      <c r="O150" s="189"/>
      <c r="P150" s="189"/>
      <c r="X150" s="107"/>
    </row>
    <row r="151" spans="1:24" ht="13.5">
      <c r="A151" s="107"/>
      <c r="B151" s="107"/>
      <c r="C151" s="107"/>
      <c r="D151" s="107"/>
      <c r="E151" s="107"/>
      <c r="F151" s="107"/>
      <c r="G151" s="107"/>
      <c r="H151" s="107"/>
      <c r="I151" s="107"/>
      <c r="J151" s="189"/>
      <c r="K151" s="107"/>
      <c r="L151" s="189"/>
      <c r="M151" s="189"/>
      <c r="N151" s="189"/>
      <c r="O151" s="189"/>
      <c r="P151" s="189"/>
      <c r="X151" s="107"/>
    </row>
    <row r="152" spans="1:24" ht="13.5">
      <c r="A152" s="107"/>
      <c r="B152" s="107"/>
      <c r="C152" s="107"/>
      <c r="D152" s="107"/>
      <c r="E152" s="107"/>
      <c r="F152" s="107"/>
      <c r="G152" s="107"/>
      <c r="H152" s="107"/>
      <c r="I152" s="107"/>
      <c r="J152" s="189"/>
      <c r="K152" s="107"/>
      <c r="L152" s="189"/>
      <c r="M152" s="189"/>
      <c r="N152" s="189"/>
      <c r="O152" s="189"/>
      <c r="P152" s="189"/>
      <c r="X152" s="107"/>
    </row>
    <row r="153" spans="1:24" ht="13.5">
      <c r="A153" s="107"/>
      <c r="B153" s="107"/>
      <c r="C153" s="107"/>
      <c r="D153" s="107"/>
      <c r="E153" s="107"/>
      <c r="F153" s="107"/>
      <c r="G153" s="107"/>
      <c r="H153" s="107"/>
      <c r="I153" s="107"/>
      <c r="J153" s="189"/>
      <c r="K153" s="107"/>
      <c r="L153" s="189"/>
      <c r="M153" s="189"/>
      <c r="N153" s="189"/>
      <c r="O153" s="189"/>
      <c r="P153" s="189"/>
      <c r="X153" s="107"/>
    </row>
    <row r="154" spans="1:24" ht="13.5">
      <c r="A154" s="107"/>
      <c r="B154" s="107"/>
      <c r="C154" s="107"/>
      <c r="D154" s="107"/>
      <c r="E154" s="107"/>
      <c r="F154" s="107"/>
      <c r="G154" s="107"/>
      <c r="H154" s="107"/>
      <c r="I154" s="107"/>
      <c r="J154" s="189"/>
      <c r="K154" s="107"/>
      <c r="L154" s="189"/>
      <c r="M154" s="189"/>
      <c r="N154" s="189"/>
      <c r="O154" s="189"/>
      <c r="P154" s="189"/>
      <c r="X154" s="107"/>
    </row>
    <row r="155" spans="1:24" ht="13.5">
      <c r="A155" s="107"/>
      <c r="B155" s="107"/>
      <c r="C155" s="107"/>
      <c r="D155" s="107"/>
      <c r="E155" s="107"/>
      <c r="F155" s="107"/>
      <c r="G155" s="107"/>
      <c r="H155" s="107"/>
      <c r="I155" s="107"/>
      <c r="J155" s="189"/>
      <c r="K155" s="107"/>
      <c r="L155" s="189"/>
      <c r="M155" s="189"/>
      <c r="N155" s="189"/>
      <c r="O155" s="189"/>
      <c r="P155" s="189"/>
      <c r="X155" s="107"/>
    </row>
    <row r="156" spans="1:24" ht="13.5">
      <c r="A156" s="107"/>
      <c r="B156" s="107"/>
      <c r="C156" s="107"/>
      <c r="D156" s="107"/>
      <c r="E156" s="107"/>
      <c r="F156" s="107"/>
      <c r="G156" s="107"/>
      <c r="H156" s="107"/>
      <c r="I156" s="107"/>
      <c r="J156" s="189"/>
      <c r="K156" s="107"/>
      <c r="L156" s="189"/>
      <c r="M156" s="189"/>
      <c r="N156" s="189"/>
      <c r="O156" s="189"/>
      <c r="P156" s="189"/>
      <c r="X156" s="107"/>
    </row>
    <row r="157" spans="1:24" ht="13.5">
      <c r="A157" s="107"/>
      <c r="B157" s="107"/>
      <c r="C157" s="107"/>
      <c r="D157" s="107"/>
      <c r="E157" s="107"/>
      <c r="F157" s="107"/>
      <c r="G157" s="107"/>
      <c r="H157" s="107"/>
      <c r="I157" s="107"/>
      <c r="J157" s="189"/>
      <c r="K157" s="107"/>
      <c r="L157" s="189"/>
      <c r="M157" s="189"/>
      <c r="N157" s="189"/>
      <c r="O157" s="189"/>
      <c r="P157" s="189"/>
      <c r="X157" s="107"/>
    </row>
    <row r="158" spans="1:24" ht="13.5">
      <c r="A158" s="107"/>
      <c r="B158" s="107"/>
      <c r="C158" s="107"/>
      <c r="D158" s="107"/>
      <c r="E158" s="107"/>
      <c r="F158" s="107"/>
      <c r="G158" s="107"/>
      <c r="H158" s="107"/>
      <c r="I158" s="107"/>
      <c r="J158" s="189"/>
      <c r="K158" s="107"/>
      <c r="L158" s="189"/>
      <c r="M158" s="189"/>
      <c r="N158" s="189"/>
      <c r="O158" s="189"/>
      <c r="P158" s="189"/>
      <c r="X158" s="107"/>
    </row>
    <row r="159" spans="1:24" ht="13.5">
      <c r="A159" s="107"/>
      <c r="B159" s="107"/>
      <c r="C159" s="107"/>
      <c r="D159" s="107"/>
      <c r="E159" s="107"/>
      <c r="F159" s="107"/>
      <c r="G159" s="107"/>
      <c r="H159" s="107"/>
      <c r="I159" s="107"/>
      <c r="J159" s="189"/>
      <c r="K159" s="107"/>
      <c r="L159" s="189"/>
      <c r="M159" s="189"/>
      <c r="N159" s="189"/>
      <c r="O159" s="189"/>
      <c r="P159" s="189"/>
      <c r="X159" s="107"/>
    </row>
    <row r="160" spans="1:24" ht="13.5">
      <c r="A160" s="107"/>
      <c r="B160" s="107"/>
      <c r="C160" s="107"/>
      <c r="D160" s="107"/>
      <c r="E160" s="107"/>
      <c r="F160" s="107"/>
      <c r="G160" s="107"/>
      <c r="H160" s="107"/>
      <c r="I160" s="107"/>
      <c r="J160" s="189"/>
      <c r="K160" s="107"/>
      <c r="L160" s="189"/>
      <c r="M160" s="189"/>
      <c r="N160" s="189"/>
      <c r="O160" s="189"/>
      <c r="P160" s="189"/>
      <c r="X160" s="107"/>
    </row>
    <row r="161" spans="1:24" ht="13.5">
      <c r="A161" s="107"/>
      <c r="B161" s="107"/>
      <c r="C161" s="107"/>
      <c r="D161" s="107"/>
      <c r="E161" s="107"/>
      <c r="F161" s="107"/>
      <c r="G161" s="107"/>
      <c r="H161" s="107"/>
      <c r="I161" s="107"/>
      <c r="J161" s="189"/>
      <c r="K161" s="107"/>
      <c r="L161" s="189"/>
      <c r="M161" s="189"/>
      <c r="N161" s="189"/>
      <c r="O161" s="189"/>
      <c r="P161" s="189"/>
      <c r="X161" s="107"/>
    </row>
    <row r="162" spans="1:24" ht="13.5">
      <c r="A162" s="107"/>
      <c r="B162" s="107"/>
      <c r="C162" s="107"/>
      <c r="D162" s="107"/>
      <c r="E162" s="107"/>
      <c r="F162" s="107"/>
      <c r="G162" s="107"/>
      <c r="H162" s="107"/>
      <c r="I162" s="107"/>
      <c r="J162" s="189"/>
      <c r="K162" s="107"/>
      <c r="L162" s="189"/>
      <c r="M162" s="189"/>
      <c r="N162" s="189"/>
      <c r="O162" s="189"/>
      <c r="P162" s="189"/>
      <c r="X162" s="107"/>
    </row>
    <row r="163" spans="1:24" ht="13.5">
      <c r="A163" s="107"/>
      <c r="B163" s="107"/>
      <c r="C163" s="107"/>
      <c r="D163" s="107"/>
      <c r="E163" s="107"/>
      <c r="F163" s="107"/>
      <c r="G163" s="107"/>
      <c r="H163" s="107"/>
      <c r="I163" s="107"/>
      <c r="J163" s="189"/>
      <c r="K163" s="107"/>
      <c r="L163" s="189"/>
      <c r="M163" s="189"/>
      <c r="N163" s="189"/>
      <c r="O163" s="189"/>
      <c r="P163" s="189"/>
      <c r="X163" s="107"/>
    </row>
    <row r="164" spans="1:24" ht="13.5">
      <c r="A164" s="107"/>
      <c r="B164" s="107"/>
      <c r="C164" s="107"/>
      <c r="D164" s="107"/>
      <c r="E164" s="107"/>
      <c r="F164" s="107"/>
      <c r="G164" s="107"/>
      <c r="H164" s="107"/>
      <c r="I164" s="107"/>
      <c r="J164" s="189"/>
      <c r="K164" s="107"/>
      <c r="L164" s="189"/>
      <c r="M164" s="189"/>
      <c r="N164" s="189"/>
      <c r="O164" s="189"/>
      <c r="P164" s="189"/>
      <c r="X164" s="107"/>
    </row>
    <row r="165" spans="1:24" ht="13.5">
      <c r="A165" s="107"/>
      <c r="B165" s="107"/>
      <c r="C165" s="107"/>
      <c r="D165" s="107"/>
      <c r="E165" s="107"/>
      <c r="F165" s="107"/>
      <c r="G165" s="107"/>
      <c r="H165" s="107"/>
      <c r="I165" s="107"/>
      <c r="J165" s="189"/>
      <c r="K165" s="107"/>
      <c r="L165" s="189"/>
      <c r="M165" s="189"/>
      <c r="N165" s="189"/>
      <c r="O165" s="189"/>
      <c r="P165" s="189"/>
      <c r="X165" s="107"/>
    </row>
    <row r="166" spans="1:24" ht="13.5">
      <c r="A166" s="107"/>
      <c r="B166" s="107"/>
      <c r="C166" s="107"/>
      <c r="D166" s="107"/>
      <c r="E166" s="107"/>
      <c r="F166" s="107"/>
      <c r="G166" s="107"/>
      <c r="H166" s="107"/>
      <c r="I166" s="107"/>
      <c r="J166" s="189"/>
      <c r="K166" s="107"/>
      <c r="L166" s="189"/>
      <c r="M166" s="189"/>
      <c r="N166" s="189"/>
      <c r="O166" s="189"/>
      <c r="P166" s="189"/>
      <c r="X166" s="107"/>
    </row>
    <row r="167" spans="1:24" ht="13.5">
      <c r="A167" s="107"/>
      <c r="B167" s="107"/>
      <c r="C167" s="107"/>
      <c r="D167" s="107"/>
      <c r="E167" s="107"/>
      <c r="F167" s="107"/>
      <c r="G167" s="107"/>
      <c r="H167" s="107"/>
      <c r="I167" s="107"/>
      <c r="J167" s="189"/>
      <c r="K167" s="107"/>
      <c r="L167" s="189"/>
      <c r="M167" s="189"/>
      <c r="N167" s="189"/>
      <c r="O167" s="189"/>
      <c r="P167" s="189"/>
      <c r="X167" s="107"/>
    </row>
    <row r="168" spans="1:24" ht="13.5">
      <c r="A168" s="107"/>
      <c r="B168" s="107"/>
      <c r="C168" s="107"/>
      <c r="D168" s="107"/>
      <c r="E168" s="107"/>
      <c r="F168" s="107"/>
      <c r="G168" s="107"/>
      <c r="H168" s="107"/>
      <c r="I168" s="107"/>
      <c r="J168" s="189"/>
      <c r="K168" s="107"/>
      <c r="L168" s="189"/>
      <c r="M168" s="189"/>
      <c r="N168" s="189"/>
      <c r="O168" s="189"/>
      <c r="P168" s="189"/>
      <c r="X168" s="107"/>
    </row>
    <row r="169" spans="1:24" ht="13.5">
      <c r="A169" s="107"/>
      <c r="B169" s="107"/>
      <c r="C169" s="107"/>
      <c r="D169" s="107"/>
      <c r="E169" s="107"/>
      <c r="F169" s="107"/>
      <c r="G169" s="107"/>
      <c r="H169" s="107"/>
      <c r="I169" s="107"/>
      <c r="J169" s="189"/>
      <c r="K169" s="107"/>
      <c r="L169" s="189"/>
      <c r="M169" s="189"/>
      <c r="N169" s="189"/>
      <c r="O169" s="189"/>
      <c r="P169" s="189"/>
      <c r="X169" s="107"/>
    </row>
    <row r="170" spans="1:24" ht="13.5">
      <c r="A170" s="107"/>
      <c r="B170" s="107"/>
      <c r="C170" s="107"/>
      <c r="D170" s="107"/>
      <c r="E170" s="107"/>
      <c r="F170" s="107"/>
      <c r="G170" s="107"/>
      <c r="H170" s="107"/>
      <c r="I170" s="107"/>
      <c r="J170" s="189"/>
      <c r="K170" s="107"/>
      <c r="L170" s="189"/>
      <c r="M170" s="189"/>
      <c r="N170" s="189"/>
      <c r="O170" s="189"/>
      <c r="P170" s="189"/>
      <c r="X170" s="107"/>
    </row>
    <row r="171" spans="1:24" ht="13.5">
      <c r="A171" s="107"/>
      <c r="B171" s="107"/>
      <c r="C171" s="107"/>
      <c r="D171" s="107"/>
      <c r="E171" s="107"/>
      <c r="F171" s="107"/>
      <c r="G171" s="107"/>
      <c r="H171" s="107"/>
      <c r="I171" s="107"/>
      <c r="J171" s="189"/>
      <c r="K171" s="107"/>
      <c r="L171" s="189"/>
      <c r="M171" s="189"/>
      <c r="N171" s="189"/>
      <c r="O171" s="189"/>
      <c r="P171" s="189"/>
      <c r="X171" s="107"/>
    </row>
    <row r="172" spans="1:24" ht="13.5">
      <c r="A172" s="107"/>
      <c r="B172" s="107"/>
      <c r="C172" s="107"/>
      <c r="D172" s="107"/>
      <c r="E172" s="107"/>
      <c r="F172" s="107"/>
      <c r="G172" s="107"/>
      <c r="H172" s="107"/>
      <c r="I172" s="107"/>
      <c r="J172" s="189"/>
      <c r="K172" s="107"/>
      <c r="L172" s="189"/>
      <c r="M172" s="189"/>
      <c r="N172" s="189"/>
      <c r="O172" s="189"/>
      <c r="P172" s="189"/>
      <c r="X172" s="107"/>
    </row>
    <row r="173" spans="1:24" ht="13.5">
      <c r="A173" s="107"/>
      <c r="B173" s="107"/>
      <c r="C173" s="107"/>
      <c r="D173" s="107"/>
      <c r="E173" s="107"/>
      <c r="F173" s="107"/>
      <c r="G173" s="107"/>
      <c r="H173" s="107"/>
      <c r="I173" s="107"/>
      <c r="J173" s="189"/>
      <c r="K173" s="107"/>
      <c r="L173" s="189"/>
      <c r="M173" s="189"/>
      <c r="N173" s="189"/>
      <c r="O173" s="189"/>
      <c r="P173" s="189"/>
      <c r="X173" s="107"/>
    </row>
    <row r="174" spans="1:24" ht="13.5">
      <c r="A174" s="107"/>
      <c r="B174" s="107"/>
      <c r="C174" s="107"/>
      <c r="D174" s="107"/>
      <c r="E174" s="107"/>
      <c r="F174" s="107"/>
      <c r="G174" s="107"/>
      <c r="H174" s="107"/>
      <c r="I174" s="107"/>
      <c r="J174" s="189"/>
      <c r="K174" s="107"/>
      <c r="L174" s="189"/>
      <c r="M174" s="189"/>
      <c r="N174" s="189"/>
      <c r="O174" s="189"/>
      <c r="P174" s="189"/>
      <c r="X174" s="107"/>
    </row>
    <row r="175" spans="1:24" ht="13.5">
      <c r="A175" s="107"/>
      <c r="B175" s="107"/>
      <c r="C175" s="107"/>
      <c r="D175" s="107"/>
      <c r="E175" s="107"/>
      <c r="F175" s="107"/>
      <c r="G175" s="107"/>
      <c r="H175" s="107"/>
      <c r="I175" s="107"/>
      <c r="J175" s="189"/>
      <c r="K175" s="107"/>
      <c r="L175" s="189"/>
      <c r="M175" s="189"/>
      <c r="N175" s="189"/>
      <c r="O175" s="189"/>
      <c r="P175" s="189"/>
      <c r="X175" s="107"/>
    </row>
    <row r="176" spans="1:24" ht="13.5">
      <c r="A176" s="107"/>
      <c r="B176" s="107"/>
      <c r="C176" s="107"/>
      <c r="D176" s="107"/>
      <c r="E176" s="107"/>
      <c r="F176" s="107"/>
      <c r="G176" s="107"/>
      <c r="H176" s="107"/>
      <c r="I176" s="107"/>
      <c r="J176" s="189"/>
      <c r="K176" s="107"/>
      <c r="L176" s="189"/>
      <c r="M176" s="189"/>
      <c r="N176" s="189"/>
      <c r="O176" s="189"/>
      <c r="P176" s="189"/>
      <c r="X176" s="107"/>
    </row>
    <row r="177" spans="1:24" ht="13.5">
      <c r="A177" s="107"/>
      <c r="B177" s="107"/>
      <c r="C177" s="107"/>
      <c r="D177" s="107"/>
      <c r="E177" s="107"/>
      <c r="F177" s="107"/>
      <c r="G177" s="107"/>
      <c r="H177" s="107"/>
      <c r="I177" s="107"/>
      <c r="J177" s="189"/>
      <c r="K177" s="107"/>
      <c r="L177" s="189"/>
      <c r="M177" s="189"/>
      <c r="N177" s="189"/>
      <c r="O177" s="189"/>
      <c r="P177" s="189"/>
      <c r="X177" s="107"/>
    </row>
    <row r="178" spans="1:24" ht="13.5">
      <c r="A178" s="107"/>
      <c r="B178" s="107"/>
      <c r="C178" s="107"/>
      <c r="D178" s="107"/>
      <c r="E178" s="107"/>
      <c r="F178" s="107"/>
      <c r="G178" s="107"/>
      <c r="H178" s="107"/>
      <c r="I178" s="107"/>
      <c r="J178" s="189"/>
      <c r="K178" s="107"/>
      <c r="L178" s="189"/>
      <c r="M178" s="189"/>
      <c r="N178" s="189"/>
      <c r="O178" s="189"/>
      <c r="P178" s="189"/>
      <c r="X178" s="107"/>
    </row>
    <row r="179" spans="1:24" ht="13.5">
      <c r="A179" s="107"/>
      <c r="B179" s="107"/>
      <c r="C179" s="107"/>
      <c r="D179" s="107"/>
      <c r="E179" s="107"/>
      <c r="F179" s="107"/>
      <c r="G179" s="107"/>
      <c r="H179" s="107"/>
      <c r="I179" s="107"/>
      <c r="J179" s="189"/>
      <c r="K179" s="107"/>
      <c r="L179" s="189"/>
      <c r="M179" s="189"/>
      <c r="N179" s="189"/>
      <c r="O179" s="189"/>
      <c r="P179" s="189"/>
      <c r="X179" s="107"/>
    </row>
    <row r="180" spans="1:24" ht="13.5">
      <c r="A180" s="107"/>
      <c r="B180" s="107"/>
      <c r="C180" s="107"/>
      <c r="D180" s="107"/>
      <c r="E180" s="107"/>
      <c r="F180" s="107"/>
      <c r="G180" s="107"/>
      <c r="H180" s="107"/>
      <c r="I180" s="107"/>
      <c r="J180" s="189"/>
      <c r="K180" s="107"/>
      <c r="L180" s="189"/>
      <c r="M180" s="189"/>
      <c r="N180" s="189"/>
      <c r="O180" s="189"/>
      <c r="P180" s="189"/>
      <c r="X180" s="107"/>
    </row>
    <row r="181" spans="1:24" ht="13.5">
      <c r="A181" s="107"/>
      <c r="B181" s="107"/>
      <c r="C181" s="107"/>
      <c r="D181" s="107"/>
      <c r="E181" s="107"/>
      <c r="F181" s="107"/>
      <c r="G181" s="107"/>
      <c r="H181" s="107"/>
      <c r="I181" s="107"/>
      <c r="J181" s="189"/>
      <c r="K181" s="107"/>
      <c r="L181" s="189"/>
      <c r="M181" s="189"/>
      <c r="N181" s="189"/>
      <c r="O181" s="189"/>
      <c r="P181" s="189"/>
      <c r="X181" s="107"/>
    </row>
    <row r="182" spans="1:24" ht="13.5">
      <c r="A182" s="107"/>
      <c r="B182" s="107"/>
      <c r="C182" s="107"/>
      <c r="D182" s="107"/>
      <c r="E182" s="107"/>
      <c r="F182" s="107"/>
      <c r="G182" s="107"/>
      <c r="H182" s="107"/>
      <c r="I182" s="107"/>
      <c r="J182" s="189"/>
      <c r="K182" s="107"/>
      <c r="L182" s="189"/>
      <c r="M182" s="189"/>
      <c r="N182" s="189"/>
      <c r="O182" s="189"/>
      <c r="P182" s="189"/>
      <c r="X182" s="107"/>
    </row>
    <row r="183" spans="1:24" ht="13.5">
      <c r="A183" s="107"/>
      <c r="B183" s="107"/>
      <c r="C183" s="107"/>
      <c r="D183" s="107"/>
      <c r="E183" s="107"/>
      <c r="F183" s="107"/>
      <c r="G183" s="107"/>
      <c r="H183" s="107"/>
      <c r="I183" s="107"/>
      <c r="J183" s="189"/>
      <c r="K183" s="107"/>
      <c r="L183" s="189"/>
      <c r="M183" s="189"/>
      <c r="N183" s="189"/>
      <c r="O183" s="189"/>
      <c r="P183" s="189"/>
      <c r="X183" s="107"/>
    </row>
    <row r="184" spans="1:24" ht="13.5">
      <c r="A184" s="107"/>
      <c r="B184" s="107"/>
      <c r="C184" s="107"/>
      <c r="D184" s="107"/>
      <c r="E184" s="107"/>
      <c r="F184" s="107"/>
      <c r="G184" s="107"/>
      <c r="H184" s="107"/>
      <c r="I184" s="107"/>
      <c r="J184" s="189"/>
      <c r="K184" s="107"/>
      <c r="L184" s="189"/>
      <c r="M184" s="189"/>
      <c r="N184" s="189"/>
      <c r="O184" s="189"/>
      <c r="P184" s="189"/>
      <c r="X184" s="107"/>
    </row>
    <row r="185" spans="1:24" ht="13.5">
      <c r="A185" s="107"/>
      <c r="B185" s="107"/>
      <c r="C185" s="107"/>
      <c r="D185" s="107"/>
      <c r="E185" s="107"/>
      <c r="F185" s="107"/>
      <c r="G185" s="107"/>
      <c r="H185" s="107"/>
      <c r="I185" s="107"/>
      <c r="J185" s="189"/>
      <c r="K185" s="107"/>
      <c r="L185" s="189"/>
      <c r="M185" s="189"/>
      <c r="N185" s="189"/>
      <c r="O185" s="189"/>
      <c r="P185" s="189"/>
      <c r="X185" s="107"/>
    </row>
    <row r="186" spans="1:24" ht="13.5">
      <c r="A186" s="107"/>
      <c r="B186" s="107"/>
      <c r="C186" s="107"/>
      <c r="D186" s="107"/>
      <c r="E186" s="107"/>
      <c r="F186" s="107"/>
      <c r="G186" s="107"/>
      <c r="H186" s="107"/>
      <c r="I186" s="107"/>
      <c r="J186" s="189"/>
      <c r="K186" s="107"/>
      <c r="L186" s="189"/>
      <c r="M186" s="189"/>
      <c r="N186" s="189"/>
      <c r="O186" s="189"/>
      <c r="P186" s="189"/>
      <c r="X186" s="107"/>
    </row>
    <row r="187" spans="1:24" ht="13.5">
      <c r="A187" s="107"/>
      <c r="B187" s="107"/>
      <c r="C187" s="107"/>
      <c r="D187" s="107"/>
      <c r="E187" s="107"/>
      <c r="F187" s="107"/>
      <c r="G187" s="107"/>
      <c r="H187" s="107"/>
      <c r="I187" s="107"/>
      <c r="J187" s="189"/>
      <c r="K187" s="107"/>
      <c r="L187" s="189"/>
      <c r="M187" s="189"/>
      <c r="N187" s="189"/>
      <c r="O187" s="189"/>
      <c r="P187" s="189"/>
      <c r="X187" s="107"/>
    </row>
    <row r="188" spans="1:24" ht="13.5">
      <c r="A188" s="107"/>
      <c r="B188" s="107"/>
      <c r="C188" s="107"/>
      <c r="D188" s="107"/>
      <c r="E188" s="107"/>
      <c r="F188" s="107"/>
      <c r="G188" s="107"/>
      <c r="H188" s="107"/>
      <c r="I188" s="107"/>
      <c r="J188" s="189"/>
      <c r="K188" s="107"/>
      <c r="L188" s="189"/>
      <c r="M188" s="189"/>
      <c r="N188" s="189"/>
      <c r="O188" s="189"/>
      <c r="P188" s="189"/>
      <c r="X188" s="107"/>
    </row>
    <row r="189" spans="1:24" ht="13.5">
      <c r="A189" s="107"/>
      <c r="B189" s="107"/>
      <c r="C189" s="107"/>
      <c r="D189" s="107"/>
      <c r="E189" s="107"/>
      <c r="F189" s="107"/>
      <c r="G189" s="107"/>
      <c r="H189" s="107"/>
      <c r="I189" s="107"/>
      <c r="J189" s="189"/>
      <c r="K189" s="107"/>
      <c r="L189" s="189"/>
      <c r="M189" s="189"/>
      <c r="N189" s="189"/>
      <c r="O189" s="189"/>
      <c r="P189" s="189"/>
      <c r="X189" s="107"/>
    </row>
    <row r="190" spans="1:24" ht="13.5">
      <c r="A190" s="107"/>
      <c r="B190" s="107"/>
      <c r="C190" s="107"/>
      <c r="D190" s="107"/>
      <c r="E190" s="107"/>
      <c r="F190" s="107"/>
      <c r="G190" s="107"/>
      <c r="H190" s="107"/>
      <c r="I190" s="107"/>
      <c r="J190" s="189"/>
      <c r="K190" s="107"/>
      <c r="L190" s="189"/>
      <c r="M190" s="189"/>
      <c r="N190" s="189"/>
      <c r="O190" s="189"/>
      <c r="P190" s="189"/>
      <c r="X190" s="107"/>
    </row>
    <row r="191" spans="1:24" ht="13.5">
      <c r="A191" s="107"/>
      <c r="B191" s="107"/>
      <c r="C191" s="107"/>
      <c r="D191" s="107"/>
      <c r="E191" s="107"/>
      <c r="F191" s="107"/>
      <c r="G191" s="107"/>
      <c r="H191" s="107"/>
      <c r="I191" s="107"/>
      <c r="J191" s="189"/>
      <c r="K191" s="107"/>
      <c r="L191" s="189"/>
      <c r="M191" s="189"/>
      <c r="N191" s="189"/>
      <c r="O191" s="189"/>
      <c r="P191" s="189"/>
      <c r="X191" s="107"/>
    </row>
    <row r="192" spans="1:24" ht="13.5">
      <c r="A192" s="107"/>
      <c r="B192" s="107"/>
      <c r="C192" s="107"/>
      <c r="D192" s="107"/>
      <c r="E192" s="107"/>
      <c r="F192" s="107"/>
      <c r="G192" s="107"/>
      <c r="H192" s="107"/>
      <c r="I192" s="107"/>
      <c r="J192" s="189"/>
      <c r="K192" s="107"/>
      <c r="L192" s="189"/>
      <c r="M192" s="189"/>
      <c r="N192" s="189"/>
      <c r="O192" s="189"/>
      <c r="P192" s="189"/>
      <c r="X192" s="107"/>
    </row>
    <row r="193" spans="1:24" ht="13.5">
      <c r="A193" s="107"/>
      <c r="B193" s="107"/>
      <c r="C193" s="107"/>
      <c r="D193" s="107"/>
      <c r="E193" s="107"/>
      <c r="F193" s="107"/>
      <c r="G193" s="107"/>
      <c r="H193" s="107"/>
      <c r="I193" s="107"/>
      <c r="J193" s="189"/>
      <c r="K193" s="107"/>
      <c r="L193" s="189"/>
      <c r="M193" s="189"/>
      <c r="N193" s="189"/>
      <c r="O193" s="189"/>
      <c r="P193" s="189"/>
      <c r="X193" s="107"/>
    </row>
    <row r="194" spans="1:24" ht="13.5">
      <c r="A194" s="107"/>
      <c r="B194" s="107"/>
      <c r="C194" s="107"/>
      <c r="D194" s="107"/>
      <c r="E194" s="107"/>
      <c r="F194" s="107"/>
      <c r="G194" s="107"/>
      <c r="H194" s="107"/>
      <c r="I194" s="107"/>
      <c r="J194" s="189"/>
      <c r="K194" s="107"/>
      <c r="L194" s="189"/>
      <c r="M194" s="189"/>
      <c r="N194" s="189"/>
      <c r="O194" s="189"/>
      <c r="P194" s="189"/>
      <c r="X194" s="107"/>
    </row>
    <row r="195" spans="1:24" ht="13.5">
      <c r="A195" s="107"/>
      <c r="B195" s="107"/>
      <c r="C195" s="107"/>
      <c r="D195" s="107"/>
      <c r="E195" s="107"/>
      <c r="F195" s="107"/>
      <c r="G195" s="107"/>
      <c r="H195" s="107"/>
      <c r="I195" s="107"/>
      <c r="J195" s="189"/>
      <c r="K195" s="107"/>
      <c r="L195" s="189"/>
      <c r="M195" s="189"/>
      <c r="N195" s="189"/>
      <c r="O195" s="189"/>
      <c r="P195" s="189"/>
      <c r="X195" s="107"/>
    </row>
    <row r="196" spans="1:24" ht="13.5">
      <c r="A196" s="107"/>
      <c r="B196" s="107"/>
      <c r="C196" s="107"/>
      <c r="D196" s="107"/>
      <c r="E196" s="107"/>
      <c r="F196" s="107"/>
      <c r="G196" s="107"/>
      <c r="H196" s="107"/>
      <c r="I196" s="107"/>
      <c r="J196" s="189"/>
      <c r="K196" s="107"/>
      <c r="L196" s="189"/>
      <c r="M196" s="189"/>
      <c r="N196" s="189"/>
      <c r="O196" s="189"/>
      <c r="P196" s="189"/>
      <c r="X196" s="107"/>
    </row>
    <row r="197" spans="1:24" ht="13.5">
      <c r="A197" s="107"/>
      <c r="B197" s="107"/>
      <c r="C197" s="107"/>
      <c r="D197" s="107"/>
      <c r="E197" s="107"/>
      <c r="F197" s="107"/>
      <c r="G197" s="107"/>
      <c r="H197" s="107"/>
      <c r="I197" s="107"/>
      <c r="J197" s="189"/>
      <c r="K197" s="107"/>
      <c r="L197" s="189"/>
      <c r="M197" s="189"/>
      <c r="N197" s="189"/>
      <c r="O197" s="189"/>
      <c r="P197" s="189"/>
      <c r="X197" s="107"/>
    </row>
    <row r="198" spans="1:24" ht="13.5">
      <c r="A198" s="107"/>
      <c r="B198" s="107"/>
      <c r="C198" s="107"/>
      <c r="D198" s="107"/>
      <c r="E198" s="107"/>
      <c r="F198" s="107"/>
      <c r="G198" s="107"/>
      <c r="H198" s="107"/>
      <c r="I198" s="107"/>
      <c r="J198" s="189"/>
      <c r="K198" s="107"/>
      <c r="L198" s="189"/>
      <c r="M198" s="189"/>
      <c r="N198" s="189"/>
      <c r="O198" s="189"/>
      <c r="P198" s="189"/>
      <c r="X198" s="107"/>
    </row>
    <row r="199" spans="1:24" ht="13.5">
      <c r="A199" s="107"/>
      <c r="B199" s="107"/>
      <c r="C199" s="107"/>
      <c r="D199" s="107"/>
      <c r="E199" s="107"/>
      <c r="F199" s="107"/>
      <c r="G199" s="107"/>
      <c r="H199" s="107"/>
      <c r="I199" s="107"/>
      <c r="J199" s="189"/>
      <c r="K199" s="107"/>
      <c r="L199" s="189"/>
      <c r="M199" s="189"/>
      <c r="N199" s="189"/>
      <c r="O199" s="189"/>
      <c r="P199" s="189"/>
      <c r="X199" s="107"/>
    </row>
    <row r="200" spans="1:24" ht="13.5">
      <c r="A200" s="107"/>
      <c r="B200" s="107"/>
      <c r="C200" s="107"/>
      <c r="D200" s="107"/>
      <c r="E200" s="107"/>
      <c r="F200" s="107"/>
      <c r="G200" s="107"/>
      <c r="H200" s="107"/>
      <c r="I200" s="107"/>
      <c r="J200" s="189"/>
      <c r="K200" s="107"/>
      <c r="L200" s="189"/>
      <c r="M200" s="189"/>
      <c r="N200" s="189"/>
      <c r="O200" s="189"/>
      <c r="P200" s="189"/>
      <c r="X200" s="107"/>
    </row>
    <row r="201" spans="1:24" ht="13.5">
      <c r="A201" s="107"/>
      <c r="B201" s="107"/>
      <c r="C201" s="107"/>
      <c r="D201" s="107"/>
      <c r="E201" s="107"/>
      <c r="F201" s="107"/>
      <c r="G201" s="107"/>
      <c r="H201" s="107"/>
      <c r="I201" s="107"/>
      <c r="J201" s="189"/>
      <c r="K201" s="107"/>
      <c r="L201" s="189"/>
      <c r="M201" s="189"/>
      <c r="N201" s="189"/>
      <c r="O201" s="189"/>
      <c r="P201" s="189"/>
      <c r="X201" s="107"/>
    </row>
    <row r="202" spans="1:24" ht="13.5">
      <c r="A202" s="107"/>
      <c r="B202" s="107"/>
      <c r="C202" s="107"/>
      <c r="D202" s="107"/>
      <c r="E202" s="107"/>
      <c r="F202" s="107"/>
      <c r="G202" s="107"/>
      <c r="H202" s="107"/>
      <c r="I202" s="107"/>
      <c r="J202" s="189"/>
      <c r="K202" s="107"/>
      <c r="L202" s="189"/>
      <c r="M202" s="189"/>
      <c r="N202" s="189"/>
      <c r="O202" s="189"/>
      <c r="P202" s="189"/>
      <c r="X202" s="107"/>
    </row>
    <row r="203" spans="1:24" ht="13.5">
      <c r="A203" s="107"/>
      <c r="B203" s="107"/>
      <c r="C203" s="107"/>
      <c r="D203" s="107"/>
      <c r="E203" s="107"/>
      <c r="F203" s="107"/>
      <c r="G203" s="107"/>
      <c r="H203" s="107"/>
      <c r="I203" s="107"/>
      <c r="J203" s="189"/>
      <c r="K203" s="107"/>
      <c r="L203" s="189"/>
      <c r="M203" s="189"/>
      <c r="N203" s="189"/>
      <c r="O203" s="189"/>
      <c r="P203" s="189"/>
      <c r="X203" s="107"/>
    </row>
    <row r="204" spans="1:24" ht="13.5">
      <c r="A204" s="107"/>
      <c r="B204" s="107"/>
      <c r="C204" s="107"/>
      <c r="D204" s="107"/>
      <c r="E204" s="107"/>
      <c r="F204" s="107"/>
      <c r="G204" s="107"/>
      <c r="H204" s="107"/>
      <c r="I204" s="107"/>
      <c r="J204" s="189"/>
      <c r="K204" s="107"/>
      <c r="L204" s="189"/>
      <c r="M204" s="189"/>
      <c r="N204" s="189"/>
      <c r="O204" s="189"/>
      <c r="P204" s="189"/>
      <c r="X204" s="107"/>
    </row>
    <row r="205" spans="1:24" ht="13.5">
      <c r="A205" s="107"/>
      <c r="B205" s="107"/>
      <c r="C205" s="107"/>
      <c r="D205" s="107"/>
      <c r="E205" s="107"/>
      <c r="F205" s="107"/>
      <c r="G205" s="107"/>
      <c r="H205" s="107"/>
      <c r="I205" s="107"/>
      <c r="J205" s="189"/>
      <c r="K205" s="107"/>
      <c r="L205" s="189"/>
      <c r="M205" s="189"/>
      <c r="N205" s="189"/>
      <c r="O205" s="189"/>
      <c r="P205" s="189"/>
      <c r="X205" s="107"/>
    </row>
    <row r="206" spans="1:24" ht="13.5">
      <c r="A206" s="107"/>
      <c r="B206" s="107"/>
      <c r="C206" s="107"/>
      <c r="D206" s="107"/>
      <c r="E206" s="107"/>
      <c r="F206" s="107"/>
      <c r="G206" s="107"/>
      <c r="H206" s="107"/>
      <c r="I206" s="107"/>
      <c r="J206" s="189"/>
      <c r="K206" s="107"/>
      <c r="L206" s="189"/>
      <c r="M206" s="189"/>
      <c r="N206" s="189"/>
      <c r="O206" s="189"/>
      <c r="P206" s="189"/>
      <c r="X206" s="107"/>
    </row>
    <row r="207" spans="1:24" ht="13.5">
      <c r="A207" s="107"/>
      <c r="B207" s="107"/>
      <c r="C207" s="107"/>
      <c r="D207" s="107"/>
      <c r="E207" s="107"/>
      <c r="F207" s="107"/>
      <c r="G207" s="107"/>
      <c r="H207" s="107"/>
      <c r="I207" s="107"/>
      <c r="J207" s="189"/>
      <c r="K207" s="107"/>
      <c r="L207" s="189"/>
      <c r="M207" s="189"/>
      <c r="N207" s="189"/>
      <c r="O207" s="189"/>
      <c r="P207" s="189"/>
      <c r="X207" s="107"/>
    </row>
    <row r="208" spans="1:24" ht="13.5">
      <c r="A208" s="107"/>
      <c r="B208" s="107"/>
      <c r="C208" s="107"/>
      <c r="D208" s="107"/>
      <c r="E208" s="107"/>
      <c r="F208" s="107"/>
      <c r="G208" s="107"/>
      <c r="H208" s="107"/>
      <c r="I208" s="107"/>
      <c r="J208" s="189"/>
      <c r="K208" s="107"/>
      <c r="L208" s="189"/>
      <c r="M208" s="189"/>
      <c r="N208" s="189"/>
      <c r="O208" s="189"/>
      <c r="P208" s="189"/>
      <c r="X208" s="107"/>
    </row>
    <row r="209" spans="1:24" ht="13.5">
      <c r="A209" s="107"/>
      <c r="B209" s="107"/>
      <c r="C209" s="107"/>
      <c r="D209" s="107"/>
      <c r="E209" s="107"/>
      <c r="F209" s="107"/>
      <c r="G209" s="107"/>
      <c r="H209" s="107"/>
      <c r="I209" s="107"/>
      <c r="J209" s="189"/>
      <c r="K209" s="107"/>
      <c r="L209" s="189"/>
      <c r="M209" s="189"/>
      <c r="N209" s="189"/>
      <c r="O209" s="189"/>
      <c r="P209" s="189"/>
      <c r="X209" s="107"/>
    </row>
    <row r="210" spans="1:24" ht="13.5">
      <c r="A210" s="107"/>
      <c r="B210" s="107"/>
      <c r="C210" s="107"/>
      <c r="D210" s="107"/>
      <c r="E210" s="107"/>
      <c r="F210" s="107"/>
      <c r="G210" s="107"/>
      <c r="H210" s="107"/>
      <c r="I210" s="107"/>
      <c r="J210" s="189"/>
      <c r="K210" s="107"/>
      <c r="L210" s="189"/>
      <c r="M210" s="189"/>
      <c r="N210" s="189"/>
      <c r="O210" s="189"/>
      <c r="P210" s="189"/>
      <c r="X210" s="107"/>
    </row>
    <row r="211" spans="1:24" ht="13.5">
      <c r="A211" s="107"/>
      <c r="B211" s="107"/>
      <c r="C211" s="107"/>
      <c r="D211" s="107"/>
      <c r="E211" s="107"/>
      <c r="F211" s="107"/>
      <c r="G211" s="107"/>
      <c r="H211" s="107"/>
      <c r="I211" s="107"/>
      <c r="J211" s="189"/>
      <c r="K211" s="107"/>
      <c r="L211" s="189"/>
      <c r="M211" s="189"/>
      <c r="N211" s="189"/>
      <c r="O211" s="189"/>
      <c r="P211" s="189"/>
      <c r="X211" s="107"/>
    </row>
    <row r="212" spans="1:24" ht="13.5">
      <c r="A212" s="107"/>
      <c r="B212" s="107"/>
      <c r="C212" s="107"/>
      <c r="D212" s="107"/>
      <c r="E212" s="107"/>
      <c r="F212" s="107"/>
      <c r="G212" s="107"/>
      <c r="H212" s="107"/>
      <c r="I212" s="107"/>
      <c r="J212" s="189"/>
      <c r="K212" s="107"/>
      <c r="L212" s="189"/>
      <c r="M212" s="189"/>
      <c r="N212" s="189"/>
      <c r="O212" s="189"/>
      <c r="P212" s="189"/>
      <c r="X212" s="107"/>
    </row>
    <row r="213" spans="1:24" ht="13.5">
      <c r="A213" s="107"/>
      <c r="B213" s="107"/>
      <c r="C213" s="107"/>
      <c r="D213" s="107"/>
      <c r="E213" s="107"/>
      <c r="F213" s="107"/>
      <c r="G213" s="107"/>
      <c r="H213" s="107"/>
      <c r="I213" s="107"/>
      <c r="J213" s="189"/>
      <c r="K213" s="107"/>
      <c r="L213" s="189"/>
      <c r="M213" s="189"/>
      <c r="N213" s="189"/>
      <c r="O213" s="189"/>
      <c r="P213" s="189"/>
      <c r="X213" s="107"/>
    </row>
    <row r="214" spans="1:24" ht="13.5">
      <c r="A214" s="107"/>
      <c r="B214" s="107"/>
      <c r="C214" s="107"/>
      <c r="D214" s="107"/>
      <c r="E214" s="107"/>
      <c r="F214" s="107"/>
      <c r="G214" s="107"/>
      <c r="H214" s="107"/>
      <c r="I214" s="107"/>
      <c r="J214" s="189"/>
      <c r="K214" s="107"/>
      <c r="L214" s="189"/>
      <c r="M214" s="189"/>
      <c r="N214" s="189"/>
      <c r="O214" s="189"/>
      <c r="P214" s="189"/>
      <c r="X214" s="107"/>
    </row>
    <row r="215" spans="1:24" ht="13.5">
      <c r="A215" s="107"/>
      <c r="B215" s="107"/>
      <c r="C215" s="107"/>
      <c r="D215" s="107"/>
      <c r="E215" s="107"/>
      <c r="F215" s="107"/>
      <c r="G215" s="107"/>
      <c r="H215" s="107"/>
      <c r="I215" s="107"/>
      <c r="J215" s="189"/>
      <c r="K215" s="107"/>
      <c r="L215" s="189"/>
      <c r="M215" s="189"/>
      <c r="N215" s="189"/>
      <c r="O215" s="189"/>
      <c r="P215" s="189"/>
      <c r="X215" s="107"/>
    </row>
    <row r="216" spans="1:24" ht="13.5">
      <c r="A216" s="107"/>
      <c r="B216" s="107"/>
      <c r="C216" s="107"/>
      <c r="D216" s="107"/>
      <c r="E216" s="107"/>
      <c r="F216" s="107"/>
      <c r="G216" s="107"/>
      <c r="H216" s="107"/>
      <c r="I216" s="107"/>
      <c r="J216" s="189"/>
      <c r="K216" s="107"/>
      <c r="L216" s="189"/>
      <c r="M216" s="189"/>
      <c r="N216" s="189"/>
      <c r="O216" s="189"/>
      <c r="P216" s="189"/>
      <c r="X216" s="107"/>
    </row>
    <row r="217" spans="1:24" ht="13.5">
      <c r="A217" s="107"/>
      <c r="B217" s="107"/>
      <c r="C217" s="107"/>
      <c r="D217" s="107"/>
      <c r="E217" s="107"/>
      <c r="F217" s="107"/>
      <c r="G217" s="107"/>
      <c r="H217" s="107"/>
      <c r="I217" s="107"/>
      <c r="J217" s="189"/>
      <c r="K217" s="107"/>
      <c r="L217" s="189"/>
      <c r="M217" s="189"/>
      <c r="N217" s="189"/>
      <c r="O217" s="189"/>
      <c r="P217" s="189"/>
      <c r="X217" s="107"/>
    </row>
    <row r="218" spans="1:24" ht="13.5">
      <c r="A218" s="107"/>
      <c r="B218" s="107"/>
      <c r="C218" s="107"/>
      <c r="D218" s="107"/>
      <c r="E218" s="107"/>
      <c r="F218" s="107"/>
      <c r="G218" s="107"/>
      <c r="H218" s="107"/>
      <c r="I218" s="107"/>
      <c r="J218" s="189"/>
      <c r="K218" s="107"/>
      <c r="L218" s="189"/>
      <c r="M218" s="189"/>
      <c r="N218" s="189"/>
      <c r="O218" s="189"/>
      <c r="P218" s="189"/>
      <c r="X218" s="107"/>
    </row>
    <row r="219" spans="1:24" ht="13.5">
      <c r="A219" s="107"/>
      <c r="B219" s="107"/>
      <c r="C219" s="107"/>
      <c r="D219" s="107"/>
      <c r="E219" s="107"/>
      <c r="F219" s="107"/>
      <c r="G219" s="107"/>
      <c r="H219" s="107"/>
      <c r="I219" s="107"/>
      <c r="J219" s="189"/>
      <c r="K219" s="107"/>
      <c r="L219" s="189"/>
      <c r="M219" s="189"/>
      <c r="N219" s="189"/>
      <c r="O219" s="189"/>
      <c r="P219" s="189"/>
      <c r="X219" s="107"/>
    </row>
    <row r="220" spans="1:24" ht="13.5">
      <c r="A220" s="107"/>
      <c r="B220" s="107"/>
      <c r="C220" s="107"/>
      <c r="D220" s="107"/>
      <c r="E220" s="107"/>
      <c r="F220" s="107"/>
      <c r="G220" s="107"/>
      <c r="H220" s="107"/>
      <c r="I220" s="107"/>
      <c r="J220" s="189"/>
      <c r="K220" s="107"/>
      <c r="L220" s="189"/>
      <c r="M220" s="189"/>
      <c r="N220" s="189"/>
      <c r="O220" s="189"/>
      <c r="P220" s="189"/>
      <c r="X220" s="107"/>
    </row>
    <row r="221" spans="1:24" ht="13.5">
      <c r="A221" s="107"/>
      <c r="B221" s="107"/>
      <c r="C221" s="107"/>
      <c r="D221" s="107"/>
      <c r="E221" s="107"/>
      <c r="F221" s="107"/>
      <c r="G221" s="107"/>
      <c r="H221" s="107"/>
      <c r="I221" s="107"/>
      <c r="J221" s="189"/>
      <c r="K221" s="107"/>
      <c r="L221" s="189"/>
      <c r="M221" s="189"/>
      <c r="N221" s="189"/>
      <c r="O221" s="189"/>
      <c r="P221" s="189"/>
      <c r="X221" s="107"/>
    </row>
    <row r="222" spans="1:24" ht="13.5">
      <c r="A222" s="107"/>
      <c r="B222" s="107"/>
      <c r="C222" s="107"/>
      <c r="D222" s="107"/>
      <c r="E222" s="107"/>
      <c r="F222" s="107"/>
      <c r="G222" s="107"/>
      <c r="H222" s="107"/>
      <c r="I222" s="107"/>
      <c r="J222" s="189"/>
      <c r="K222" s="107"/>
      <c r="L222" s="189"/>
      <c r="M222" s="189"/>
      <c r="N222" s="189"/>
      <c r="O222" s="189"/>
      <c r="P222" s="189"/>
      <c r="X222" s="107"/>
    </row>
    <row r="223" spans="1:24" ht="13.5">
      <c r="A223" s="107"/>
      <c r="B223" s="107"/>
      <c r="C223" s="107"/>
      <c r="D223" s="107"/>
      <c r="E223" s="107"/>
      <c r="F223" s="107"/>
      <c r="G223" s="107"/>
      <c r="H223" s="107"/>
      <c r="I223" s="107"/>
      <c r="J223" s="189"/>
      <c r="K223" s="107"/>
      <c r="L223" s="189"/>
      <c r="M223" s="189"/>
      <c r="N223" s="189"/>
      <c r="O223" s="189"/>
      <c r="P223" s="189"/>
      <c r="X223" s="107"/>
    </row>
    <row r="224" spans="1:24" ht="13.5">
      <c r="A224" s="107"/>
      <c r="B224" s="107"/>
      <c r="C224" s="107"/>
      <c r="D224" s="107"/>
      <c r="E224" s="107"/>
      <c r="F224" s="107"/>
      <c r="G224" s="107"/>
      <c r="H224" s="107"/>
      <c r="I224" s="107"/>
      <c r="J224" s="189"/>
      <c r="K224" s="107"/>
      <c r="L224" s="189"/>
      <c r="M224" s="189"/>
      <c r="N224" s="189"/>
      <c r="O224" s="189"/>
      <c r="P224" s="189"/>
      <c r="X224" s="107"/>
    </row>
    <row r="225" spans="1:24" ht="13.5">
      <c r="A225" s="107"/>
      <c r="B225" s="107"/>
      <c r="C225" s="107"/>
      <c r="D225" s="107"/>
      <c r="E225" s="107"/>
      <c r="F225" s="107"/>
      <c r="G225" s="107"/>
      <c r="H225" s="107"/>
      <c r="I225" s="107"/>
      <c r="J225" s="189"/>
      <c r="K225" s="107"/>
      <c r="L225" s="189"/>
      <c r="M225" s="189"/>
      <c r="N225" s="189"/>
      <c r="O225" s="189"/>
      <c r="P225" s="189"/>
      <c r="X225" s="107"/>
    </row>
    <row r="226" spans="1:24" ht="13.5">
      <c r="A226" s="107"/>
      <c r="B226" s="107"/>
      <c r="C226" s="107"/>
      <c r="D226" s="107"/>
      <c r="E226" s="107"/>
      <c r="F226" s="107"/>
      <c r="G226" s="107"/>
      <c r="H226" s="107"/>
      <c r="I226" s="107"/>
      <c r="J226" s="189"/>
      <c r="K226" s="107"/>
      <c r="L226" s="189"/>
      <c r="M226" s="189"/>
      <c r="N226" s="189"/>
      <c r="O226" s="189"/>
      <c r="P226" s="189"/>
      <c r="X226" s="107"/>
    </row>
    <row r="227" spans="1:24" ht="13.5">
      <c r="A227" s="107"/>
      <c r="B227" s="107"/>
      <c r="C227" s="107"/>
      <c r="D227" s="107"/>
      <c r="E227" s="107"/>
      <c r="F227" s="107"/>
      <c r="G227" s="107"/>
      <c r="H227" s="107"/>
      <c r="I227" s="107"/>
      <c r="J227" s="189"/>
      <c r="K227" s="107"/>
      <c r="L227" s="189"/>
      <c r="M227" s="189"/>
      <c r="N227" s="189"/>
      <c r="O227" s="189"/>
      <c r="P227" s="189"/>
      <c r="X227" s="107"/>
    </row>
    <row r="228" spans="1:24" ht="13.5">
      <c r="A228" s="107"/>
      <c r="B228" s="107"/>
      <c r="C228" s="107"/>
      <c r="D228" s="107"/>
      <c r="E228" s="107"/>
      <c r="F228" s="107"/>
      <c r="G228" s="107"/>
      <c r="H228" s="107"/>
      <c r="I228" s="107"/>
      <c r="J228" s="189"/>
      <c r="K228" s="107"/>
      <c r="L228" s="189"/>
      <c r="M228" s="189"/>
      <c r="N228" s="189"/>
      <c r="O228" s="189"/>
      <c r="P228" s="189"/>
      <c r="X228" s="107"/>
    </row>
    <row r="229" spans="1:24" ht="13.5">
      <c r="A229" s="107"/>
      <c r="B229" s="107"/>
      <c r="C229" s="107"/>
      <c r="D229" s="107"/>
      <c r="E229" s="107"/>
      <c r="F229" s="107"/>
      <c r="G229" s="107"/>
      <c r="H229" s="107"/>
      <c r="I229" s="107"/>
      <c r="J229" s="189"/>
      <c r="K229" s="107"/>
      <c r="L229" s="189"/>
      <c r="M229" s="189"/>
      <c r="N229" s="189"/>
      <c r="O229" s="189"/>
      <c r="P229" s="189"/>
      <c r="X229" s="107"/>
    </row>
    <row r="230" spans="1:24" ht="13.5">
      <c r="A230" s="107"/>
      <c r="B230" s="107"/>
      <c r="C230" s="107"/>
      <c r="D230" s="107"/>
      <c r="E230" s="107"/>
      <c r="F230" s="107"/>
      <c r="G230" s="107"/>
      <c r="H230" s="107"/>
      <c r="I230" s="107"/>
      <c r="J230" s="189"/>
      <c r="K230" s="107"/>
      <c r="L230" s="189"/>
      <c r="M230" s="189"/>
      <c r="N230" s="189"/>
      <c r="O230" s="189"/>
      <c r="P230" s="189"/>
      <c r="X230" s="107"/>
    </row>
    <row r="231" spans="1:24" ht="13.5">
      <c r="A231" s="107"/>
      <c r="B231" s="107"/>
      <c r="C231" s="107"/>
      <c r="D231" s="107"/>
      <c r="E231" s="107"/>
      <c r="F231" s="107"/>
      <c r="G231" s="107"/>
      <c r="H231" s="107"/>
      <c r="I231" s="107"/>
      <c r="J231" s="189"/>
      <c r="K231" s="107"/>
      <c r="L231" s="189"/>
      <c r="M231" s="189"/>
      <c r="N231" s="189"/>
      <c r="O231" s="189"/>
      <c r="P231" s="189"/>
      <c r="X231" s="107"/>
    </row>
    <row r="232" spans="1:24" ht="13.5">
      <c r="A232" s="107"/>
      <c r="B232" s="107"/>
      <c r="C232" s="107"/>
      <c r="D232" s="107"/>
      <c r="E232" s="107"/>
      <c r="F232" s="107"/>
      <c r="G232" s="107"/>
      <c r="H232" s="107"/>
      <c r="I232" s="107"/>
      <c r="J232" s="189"/>
      <c r="K232" s="107"/>
      <c r="L232" s="189"/>
      <c r="M232" s="189"/>
      <c r="N232" s="189"/>
      <c r="O232" s="189"/>
      <c r="P232" s="189"/>
      <c r="X232" s="107"/>
    </row>
    <row r="233" spans="1:24" ht="13.5">
      <c r="A233" s="107"/>
      <c r="B233" s="107"/>
      <c r="C233" s="107"/>
      <c r="D233" s="107"/>
      <c r="E233" s="107"/>
      <c r="F233" s="107"/>
      <c r="G233" s="107"/>
      <c r="H233" s="107"/>
      <c r="I233" s="107"/>
      <c r="J233" s="189"/>
      <c r="K233" s="107"/>
      <c r="L233" s="189"/>
      <c r="M233" s="189"/>
      <c r="N233" s="189"/>
      <c r="O233" s="189"/>
      <c r="P233" s="189"/>
      <c r="X233" s="107"/>
    </row>
    <row r="234" spans="1:24" ht="13.5">
      <c r="A234" s="107"/>
      <c r="B234" s="107"/>
      <c r="C234" s="107"/>
      <c r="D234" s="107"/>
      <c r="E234" s="107"/>
      <c r="F234" s="107"/>
      <c r="G234" s="107"/>
      <c r="H234" s="107"/>
      <c r="I234" s="107"/>
      <c r="J234" s="189"/>
      <c r="K234" s="107"/>
      <c r="L234" s="189"/>
      <c r="M234" s="189"/>
      <c r="N234" s="189"/>
      <c r="O234" s="189"/>
      <c r="P234" s="189"/>
      <c r="X234" s="107"/>
    </row>
    <row r="235" spans="1:24" ht="13.5">
      <c r="A235" s="107"/>
      <c r="B235" s="107"/>
      <c r="C235" s="107"/>
      <c r="D235" s="107"/>
      <c r="E235" s="107"/>
      <c r="F235" s="107"/>
      <c r="G235" s="107"/>
      <c r="H235" s="107"/>
      <c r="I235" s="107"/>
      <c r="J235" s="189"/>
      <c r="K235" s="107"/>
      <c r="L235" s="189"/>
      <c r="M235" s="189"/>
      <c r="N235" s="189"/>
      <c r="O235" s="189"/>
      <c r="P235" s="189"/>
      <c r="X235" s="107"/>
    </row>
    <row r="236" spans="1:24" ht="13.5">
      <c r="A236" s="107"/>
      <c r="B236" s="107"/>
      <c r="C236" s="107"/>
      <c r="D236" s="107"/>
      <c r="E236" s="107"/>
      <c r="F236" s="107"/>
      <c r="G236" s="107"/>
      <c r="H236" s="107"/>
      <c r="I236" s="107"/>
      <c r="J236" s="189"/>
      <c r="K236" s="107"/>
      <c r="L236" s="189"/>
      <c r="M236" s="189"/>
      <c r="N236" s="189"/>
      <c r="O236" s="189"/>
      <c r="P236" s="189"/>
      <c r="X236" s="107"/>
    </row>
    <row r="237" spans="1:24" ht="13.5">
      <c r="A237" s="107"/>
      <c r="B237" s="107"/>
      <c r="C237" s="107"/>
      <c r="D237" s="107"/>
      <c r="E237" s="107"/>
      <c r="F237" s="107"/>
      <c r="G237" s="107"/>
      <c r="H237" s="107"/>
      <c r="I237" s="107"/>
      <c r="J237" s="189"/>
      <c r="K237" s="107"/>
      <c r="L237" s="189"/>
      <c r="M237" s="189"/>
      <c r="N237" s="189"/>
      <c r="O237" s="189"/>
      <c r="P237" s="189"/>
      <c r="X237" s="107"/>
    </row>
    <row r="238" spans="1:24" ht="13.5">
      <c r="A238" s="107"/>
      <c r="B238" s="107"/>
      <c r="C238" s="107"/>
      <c r="D238" s="107"/>
      <c r="E238" s="107"/>
      <c r="F238" s="107"/>
      <c r="G238" s="107"/>
      <c r="H238" s="107"/>
      <c r="I238" s="107"/>
      <c r="J238" s="189"/>
      <c r="K238" s="107"/>
      <c r="L238" s="189"/>
      <c r="M238" s="189"/>
      <c r="N238" s="189"/>
      <c r="O238" s="189"/>
      <c r="P238" s="189"/>
      <c r="X238" s="107"/>
    </row>
    <row r="239" spans="1:24" ht="13.5">
      <c r="A239" s="107"/>
      <c r="B239" s="107"/>
      <c r="C239" s="107"/>
      <c r="D239" s="107"/>
      <c r="E239" s="107"/>
      <c r="F239" s="107"/>
      <c r="G239" s="107"/>
      <c r="H239" s="107"/>
      <c r="I239" s="107"/>
      <c r="J239" s="189"/>
      <c r="K239" s="107"/>
      <c r="L239" s="189"/>
      <c r="M239" s="189"/>
      <c r="N239" s="189"/>
      <c r="O239" s="189"/>
      <c r="P239" s="189"/>
      <c r="X239" s="107"/>
    </row>
    <row r="240" spans="1:24" ht="13.5">
      <c r="A240" s="107"/>
      <c r="B240" s="107"/>
      <c r="C240" s="107"/>
      <c r="D240" s="107"/>
      <c r="E240" s="107"/>
      <c r="F240" s="107"/>
      <c r="G240" s="107"/>
      <c r="H240" s="107"/>
      <c r="I240" s="107"/>
      <c r="J240" s="189"/>
      <c r="K240" s="107"/>
      <c r="L240" s="189"/>
      <c r="M240" s="189"/>
      <c r="N240" s="189"/>
      <c r="O240" s="189"/>
      <c r="P240" s="189"/>
      <c r="X240" s="107"/>
    </row>
    <row r="241" spans="1:24" ht="13.5">
      <c r="A241" s="107"/>
      <c r="B241" s="107"/>
      <c r="C241" s="107"/>
      <c r="D241" s="107"/>
      <c r="E241" s="107"/>
      <c r="F241" s="107"/>
      <c r="G241" s="107"/>
      <c r="H241" s="107"/>
      <c r="I241" s="107"/>
      <c r="J241" s="189"/>
      <c r="K241" s="107"/>
      <c r="L241" s="189"/>
      <c r="M241" s="189"/>
      <c r="N241" s="189"/>
      <c r="O241" s="189"/>
      <c r="P241" s="189"/>
      <c r="X241" s="107"/>
    </row>
    <row r="242" spans="1:24" ht="13.5">
      <c r="A242" s="107"/>
      <c r="B242" s="107"/>
      <c r="C242" s="107"/>
      <c r="D242" s="107"/>
      <c r="E242" s="107"/>
      <c r="F242" s="107"/>
      <c r="G242" s="107"/>
      <c r="H242" s="107"/>
      <c r="I242" s="107"/>
      <c r="J242" s="189"/>
      <c r="K242" s="107"/>
      <c r="L242" s="189"/>
      <c r="M242" s="189"/>
      <c r="N242" s="189"/>
      <c r="O242" s="189"/>
      <c r="P242" s="189"/>
      <c r="X242" s="107"/>
    </row>
    <row r="243" spans="1:24" ht="13.5">
      <c r="A243" s="107"/>
      <c r="B243" s="107"/>
      <c r="C243" s="107"/>
      <c r="D243" s="107"/>
      <c r="E243" s="107"/>
      <c r="F243" s="107"/>
      <c r="G243" s="107"/>
      <c r="H243" s="107"/>
      <c r="I243" s="107"/>
      <c r="J243" s="189"/>
      <c r="K243" s="107"/>
      <c r="L243" s="189"/>
      <c r="M243" s="189"/>
      <c r="N243" s="189"/>
      <c r="O243" s="189"/>
      <c r="P243" s="189"/>
      <c r="X243" s="107"/>
    </row>
    <row r="244" spans="1:24" ht="13.5">
      <c r="A244" s="107"/>
      <c r="B244" s="107"/>
      <c r="C244" s="107"/>
      <c r="D244" s="107"/>
      <c r="E244" s="107"/>
      <c r="F244" s="107"/>
      <c r="G244" s="107"/>
      <c r="H244" s="107"/>
      <c r="I244" s="107"/>
      <c r="J244" s="189"/>
      <c r="K244" s="107"/>
      <c r="L244" s="189"/>
      <c r="M244" s="189"/>
      <c r="N244" s="189"/>
      <c r="O244" s="189"/>
      <c r="P244" s="189"/>
      <c r="X244" s="107"/>
    </row>
    <row r="245" spans="1:24" ht="13.5">
      <c r="A245" s="107"/>
      <c r="B245" s="107"/>
      <c r="C245" s="107"/>
      <c r="D245" s="107"/>
      <c r="E245" s="107"/>
      <c r="F245" s="107"/>
      <c r="G245" s="107"/>
      <c r="H245" s="107"/>
      <c r="I245" s="107"/>
      <c r="J245" s="189"/>
      <c r="K245" s="107"/>
      <c r="L245" s="189"/>
      <c r="M245" s="189"/>
      <c r="N245" s="189"/>
      <c r="O245" s="189"/>
      <c r="P245" s="189"/>
      <c r="X245" s="107"/>
    </row>
    <row r="246" spans="1:24" ht="13.5">
      <c r="A246" s="107"/>
      <c r="B246" s="107"/>
      <c r="C246" s="107"/>
      <c r="D246" s="107"/>
      <c r="E246" s="107"/>
      <c r="F246" s="107"/>
      <c r="G246" s="107"/>
      <c r="H246" s="107"/>
      <c r="I246" s="107"/>
      <c r="J246" s="189"/>
      <c r="K246" s="107"/>
      <c r="L246" s="189"/>
      <c r="M246" s="189"/>
      <c r="N246" s="189"/>
      <c r="O246" s="189"/>
      <c r="P246" s="189"/>
      <c r="X246" s="107"/>
    </row>
    <row r="247" spans="1:24" ht="13.5">
      <c r="A247" s="107"/>
      <c r="B247" s="107"/>
      <c r="C247" s="107"/>
      <c r="D247" s="107"/>
      <c r="E247" s="107"/>
      <c r="F247" s="107"/>
      <c r="G247" s="107"/>
      <c r="H247" s="107"/>
      <c r="I247" s="107"/>
      <c r="J247" s="189"/>
      <c r="K247" s="107"/>
      <c r="L247" s="189"/>
      <c r="M247" s="189"/>
      <c r="N247" s="189"/>
      <c r="O247" s="189"/>
      <c r="P247" s="189"/>
      <c r="X247" s="107"/>
    </row>
    <row r="248" spans="1:24" ht="13.5">
      <c r="A248" s="107"/>
      <c r="B248" s="107"/>
      <c r="C248" s="107"/>
      <c r="D248" s="107"/>
      <c r="E248" s="107"/>
      <c r="F248" s="107"/>
      <c r="G248" s="107"/>
      <c r="H248" s="107"/>
      <c r="I248" s="107"/>
      <c r="J248" s="189"/>
      <c r="K248" s="107"/>
      <c r="L248" s="189"/>
      <c r="M248" s="189"/>
      <c r="N248" s="189"/>
      <c r="O248" s="189"/>
      <c r="P248" s="189"/>
      <c r="X248" s="107"/>
    </row>
    <row r="249" spans="1:24" ht="13.5">
      <c r="A249" s="107"/>
      <c r="B249" s="107"/>
      <c r="C249" s="107"/>
      <c r="D249" s="107"/>
      <c r="E249" s="107"/>
      <c r="F249" s="107"/>
      <c r="G249" s="107"/>
      <c r="H249" s="107"/>
      <c r="I249" s="107"/>
      <c r="J249" s="189"/>
      <c r="K249" s="107"/>
      <c r="L249" s="189"/>
      <c r="M249" s="189"/>
      <c r="N249" s="189"/>
      <c r="O249" s="189"/>
      <c r="P249" s="189"/>
      <c r="X249" s="107"/>
    </row>
    <row r="250" spans="1:24" ht="13.5">
      <c r="A250" s="107"/>
      <c r="B250" s="107"/>
      <c r="C250" s="107"/>
      <c r="D250" s="107"/>
      <c r="E250" s="107"/>
      <c r="F250" s="107"/>
      <c r="G250" s="107"/>
      <c r="H250" s="107"/>
      <c r="I250" s="107"/>
      <c r="J250" s="189"/>
      <c r="K250" s="107"/>
      <c r="L250" s="189"/>
      <c r="M250" s="189"/>
      <c r="N250" s="189"/>
      <c r="O250" s="189"/>
      <c r="P250" s="189"/>
      <c r="X250" s="107"/>
    </row>
    <row r="251" spans="1:24" ht="13.5">
      <c r="A251" s="107"/>
      <c r="B251" s="107"/>
      <c r="C251" s="107"/>
      <c r="D251" s="107"/>
      <c r="E251" s="107"/>
      <c r="F251" s="107"/>
      <c r="G251" s="107"/>
      <c r="H251" s="107"/>
      <c r="I251" s="107"/>
      <c r="J251" s="189"/>
      <c r="K251" s="107"/>
      <c r="L251" s="189"/>
      <c r="M251" s="189"/>
      <c r="N251" s="189"/>
      <c r="O251" s="189"/>
      <c r="P251" s="189"/>
      <c r="X251" s="107"/>
    </row>
    <row r="252" spans="1:24" ht="13.5">
      <c r="A252" s="107"/>
      <c r="B252" s="107"/>
      <c r="C252" s="107"/>
      <c r="D252" s="107"/>
      <c r="E252" s="107"/>
      <c r="F252" s="107"/>
      <c r="G252" s="107"/>
      <c r="H252" s="107"/>
      <c r="I252" s="107"/>
      <c r="J252" s="189"/>
      <c r="K252" s="107"/>
      <c r="L252" s="189"/>
      <c r="M252" s="189"/>
      <c r="N252" s="189"/>
      <c r="O252" s="189"/>
      <c r="P252" s="189"/>
      <c r="X252" s="107"/>
    </row>
    <row r="253" spans="1:24" ht="13.5">
      <c r="A253" s="107"/>
      <c r="B253" s="107"/>
      <c r="C253" s="107"/>
      <c r="D253" s="107"/>
      <c r="E253" s="107"/>
      <c r="F253" s="107"/>
      <c r="G253" s="107"/>
      <c r="H253" s="107"/>
      <c r="I253" s="107"/>
      <c r="J253" s="189"/>
      <c r="K253" s="107"/>
      <c r="L253" s="189"/>
      <c r="M253" s="189"/>
      <c r="N253" s="189"/>
      <c r="O253" s="189"/>
      <c r="P253" s="189"/>
      <c r="X253" s="107"/>
    </row>
    <row r="254" spans="1:24" ht="13.5">
      <c r="A254" s="107"/>
      <c r="B254" s="107"/>
      <c r="C254" s="107"/>
      <c r="D254" s="107"/>
      <c r="E254" s="107"/>
      <c r="F254" s="107"/>
      <c r="G254" s="107"/>
      <c r="H254" s="107"/>
      <c r="I254" s="107"/>
      <c r="J254" s="189"/>
      <c r="K254" s="107"/>
      <c r="L254" s="189"/>
      <c r="M254" s="189"/>
      <c r="N254" s="189"/>
      <c r="O254" s="189"/>
      <c r="P254" s="189"/>
      <c r="X254" s="107"/>
    </row>
    <row r="255" spans="1:24" ht="13.5">
      <c r="A255" s="107"/>
      <c r="B255" s="107"/>
      <c r="C255" s="107"/>
      <c r="D255" s="107"/>
      <c r="E255" s="107"/>
      <c r="F255" s="107"/>
      <c r="G255" s="107"/>
      <c r="H255" s="107"/>
      <c r="I255" s="107"/>
      <c r="J255" s="189"/>
      <c r="K255" s="107"/>
      <c r="L255" s="189"/>
      <c r="M255" s="189"/>
      <c r="N255" s="189"/>
      <c r="O255" s="189"/>
      <c r="P255" s="189"/>
      <c r="X255" s="107"/>
    </row>
    <row r="256" spans="1:24" ht="13.5">
      <c r="A256" s="107"/>
      <c r="B256" s="107"/>
      <c r="C256" s="107"/>
      <c r="D256" s="107"/>
      <c r="E256" s="107"/>
      <c r="F256" s="107"/>
      <c r="G256" s="107"/>
      <c r="H256" s="107"/>
      <c r="I256" s="107"/>
      <c r="J256" s="189"/>
      <c r="K256" s="107"/>
      <c r="L256" s="189"/>
      <c r="M256" s="189"/>
      <c r="N256" s="189"/>
      <c r="O256" s="189"/>
      <c r="P256" s="189"/>
      <c r="X256" s="107"/>
    </row>
    <row r="257" spans="1:24" ht="13.5">
      <c r="A257" s="107"/>
      <c r="B257" s="107"/>
      <c r="C257" s="107"/>
      <c r="D257" s="107"/>
      <c r="E257" s="107"/>
      <c r="F257" s="107"/>
      <c r="G257" s="107"/>
      <c r="H257" s="107"/>
      <c r="I257" s="107"/>
      <c r="J257" s="189"/>
      <c r="K257" s="107"/>
      <c r="L257" s="189"/>
      <c r="M257" s="189"/>
      <c r="N257" s="189"/>
      <c r="O257" s="189"/>
      <c r="P257" s="189"/>
      <c r="X257" s="107"/>
    </row>
    <row r="258" spans="1:24" ht="13.5">
      <c r="A258" s="107"/>
      <c r="B258" s="107"/>
      <c r="C258" s="107"/>
      <c r="D258" s="107"/>
      <c r="E258" s="107"/>
      <c r="F258" s="107"/>
      <c r="G258" s="107"/>
      <c r="H258" s="107"/>
      <c r="I258" s="107"/>
      <c r="J258" s="189"/>
      <c r="K258" s="107"/>
      <c r="L258" s="189"/>
      <c r="M258" s="189"/>
      <c r="N258" s="189"/>
      <c r="O258" s="189"/>
      <c r="P258" s="189"/>
      <c r="X258" s="107"/>
    </row>
    <row r="259" spans="1:24" ht="13.5">
      <c r="A259" s="107"/>
      <c r="B259" s="107"/>
      <c r="C259" s="107"/>
      <c r="D259" s="107"/>
      <c r="E259" s="107"/>
      <c r="F259" s="107"/>
      <c r="G259" s="107"/>
      <c r="H259" s="107"/>
      <c r="I259" s="107"/>
      <c r="J259" s="189"/>
      <c r="K259" s="107"/>
      <c r="L259" s="189"/>
      <c r="M259" s="189"/>
      <c r="N259" s="189"/>
      <c r="O259" s="189"/>
      <c r="P259" s="189"/>
      <c r="X259" s="107"/>
    </row>
    <row r="260" spans="1:24" ht="13.5">
      <c r="A260" s="107"/>
      <c r="B260" s="107"/>
      <c r="C260" s="107"/>
      <c r="D260" s="107"/>
      <c r="E260" s="107"/>
      <c r="F260" s="107"/>
      <c r="G260" s="107"/>
      <c r="H260" s="107"/>
      <c r="I260" s="107"/>
      <c r="J260" s="189"/>
      <c r="K260" s="107"/>
      <c r="L260" s="189"/>
      <c r="M260" s="189"/>
      <c r="N260" s="189"/>
      <c r="O260" s="189"/>
      <c r="P260" s="189"/>
      <c r="X260" s="107"/>
    </row>
    <row r="261" spans="1:24" ht="13.5">
      <c r="A261" s="107"/>
      <c r="B261" s="107"/>
      <c r="C261" s="107"/>
      <c r="D261" s="107"/>
      <c r="E261" s="107"/>
      <c r="F261" s="107"/>
      <c r="G261" s="107"/>
      <c r="H261" s="107"/>
      <c r="I261" s="107"/>
      <c r="J261" s="189"/>
      <c r="K261" s="107"/>
      <c r="L261" s="189"/>
      <c r="M261" s="189"/>
      <c r="N261" s="189"/>
      <c r="O261" s="189"/>
      <c r="P261" s="189"/>
      <c r="X261" s="107"/>
    </row>
    <row r="262" spans="1:24" ht="13.5">
      <c r="A262" s="107"/>
      <c r="B262" s="107"/>
      <c r="C262" s="107"/>
      <c r="D262" s="107"/>
      <c r="E262" s="107"/>
      <c r="F262" s="107"/>
      <c r="G262" s="107"/>
      <c r="H262" s="107"/>
      <c r="I262" s="107"/>
      <c r="J262" s="189"/>
      <c r="K262" s="107"/>
      <c r="L262" s="189"/>
      <c r="M262" s="189"/>
      <c r="N262" s="189"/>
      <c r="O262" s="189"/>
      <c r="P262" s="189"/>
      <c r="X262" s="107"/>
    </row>
    <row r="263" spans="1:24" ht="13.5">
      <c r="A263" s="107"/>
      <c r="B263" s="107"/>
      <c r="C263" s="107"/>
      <c r="D263" s="107"/>
      <c r="E263" s="107"/>
      <c r="F263" s="107"/>
      <c r="G263" s="107"/>
      <c r="H263" s="107"/>
      <c r="I263" s="107"/>
      <c r="J263" s="189"/>
      <c r="K263" s="107"/>
      <c r="L263" s="189"/>
      <c r="M263" s="189"/>
      <c r="N263" s="189"/>
      <c r="O263" s="189"/>
      <c r="P263" s="189"/>
      <c r="X263" s="107"/>
    </row>
    <row r="264" spans="1:24" ht="13.5">
      <c r="A264" s="107"/>
      <c r="B264" s="107"/>
      <c r="C264" s="107"/>
      <c r="D264" s="107"/>
      <c r="E264" s="107"/>
      <c r="F264" s="107"/>
      <c r="G264" s="107"/>
      <c r="H264" s="107"/>
      <c r="I264" s="107"/>
      <c r="J264" s="189"/>
      <c r="K264" s="107"/>
      <c r="L264" s="189"/>
      <c r="M264" s="189"/>
      <c r="N264" s="189"/>
      <c r="O264" s="189"/>
      <c r="P264" s="189"/>
      <c r="X264" s="107"/>
    </row>
    <row r="265" spans="1:24" ht="13.5">
      <c r="A265" s="107"/>
      <c r="B265" s="107"/>
      <c r="C265" s="107"/>
      <c r="D265" s="107"/>
      <c r="E265" s="107"/>
      <c r="F265" s="107"/>
      <c r="G265" s="107"/>
      <c r="H265" s="107"/>
      <c r="I265" s="107"/>
      <c r="J265" s="189"/>
      <c r="K265" s="107"/>
      <c r="L265" s="189"/>
      <c r="M265" s="189"/>
      <c r="N265" s="189"/>
      <c r="O265" s="189"/>
      <c r="P265" s="189"/>
      <c r="X265" s="107"/>
    </row>
    <row r="266" spans="1:24" ht="13.5">
      <c r="A266" s="107"/>
      <c r="B266" s="107"/>
      <c r="C266" s="107"/>
      <c r="D266" s="107"/>
      <c r="E266" s="107"/>
      <c r="F266" s="107"/>
      <c r="G266" s="107"/>
      <c r="H266" s="107"/>
      <c r="I266" s="107"/>
      <c r="J266" s="189"/>
      <c r="K266" s="107"/>
      <c r="L266" s="189"/>
      <c r="M266" s="189"/>
      <c r="N266" s="189"/>
      <c r="O266" s="189"/>
      <c r="P266" s="189"/>
      <c r="X266" s="107"/>
    </row>
    <row r="267" spans="1:24" ht="13.5">
      <c r="A267" s="107"/>
      <c r="B267" s="107"/>
      <c r="C267" s="107"/>
      <c r="D267" s="107"/>
      <c r="E267" s="107"/>
      <c r="F267" s="107"/>
      <c r="G267" s="107"/>
      <c r="H267" s="107"/>
      <c r="I267" s="107"/>
      <c r="J267" s="189"/>
      <c r="K267" s="107"/>
      <c r="L267" s="189"/>
      <c r="M267" s="189"/>
      <c r="N267" s="189"/>
      <c r="O267" s="189"/>
      <c r="P267" s="189"/>
      <c r="X267" s="107"/>
    </row>
    <row r="268" spans="1:24" ht="13.5">
      <c r="A268" s="107"/>
      <c r="B268" s="107"/>
      <c r="C268" s="107"/>
      <c r="D268" s="107"/>
      <c r="E268" s="107"/>
      <c r="F268" s="107"/>
      <c r="G268" s="107"/>
      <c r="H268" s="107"/>
      <c r="I268" s="107"/>
      <c r="J268" s="189"/>
      <c r="K268" s="107"/>
      <c r="L268" s="189"/>
      <c r="M268" s="189"/>
      <c r="N268" s="189"/>
      <c r="O268" s="189"/>
      <c r="P268" s="189"/>
      <c r="X268" s="107"/>
    </row>
    <row r="269" spans="1:24" ht="13.5">
      <c r="A269" s="107"/>
      <c r="B269" s="107"/>
      <c r="C269" s="107"/>
      <c r="D269" s="107"/>
      <c r="E269" s="107"/>
      <c r="F269" s="107"/>
      <c r="G269" s="107"/>
      <c r="H269" s="107"/>
      <c r="I269" s="107"/>
      <c r="J269" s="189"/>
      <c r="K269" s="107"/>
      <c r="L269" s="189"/>
      <c r="M269" s="189"/>
      <c r="N269" s="189"/>
      <c r="O269" s="189"/>
      <c r="P269" s="189"/>
      <c r="X269" s="107"/>
    </row>
    <row r="270" spans="1:24" ht="13.5">
      <c r="A270" s="107"/>
      <c r="B270" s="107"/>
      <c r="C270" s="107"/>
      <c r="D270" s="107"/>
      <c r="E270" s="107"/>
      <c r="F270" s="107"/>
      <c r="G270" s="107"/>
      <c r="H270" s="107"/>
      <c r="I270" s="107"/>
      <c r="J270" s="189"/>
      <c r="K270" s="107"/>
      <c r="L270" s="189"/>
      <c r="M270" s="189"/>
      <c r="N270" s="189"/>
      <c r="O270" s="189"/>
      <c r="P270" s="189"/>
      <c r="X270" s="107"/>
    </row>
    <row r="271" spans="1:24" ht="13.5">
      <c r="A271" s="107"/>
      <c r="B271" s="107"/>
      <c r="C271" s="107"/>
      <c r="D271" s="107"/>
      <c r="E271" s="107"/>
      <c r="F271" s="107"/>
      <c r="G271" s="107"/>
      <c r="H271" s="107"/>
      <c r="I271" s="107"/>
      <c r="J271" s="189"/>
      <c r="K271" s="107"/>
      <c r="L271" s="189"/>
      <c r="M271" s="189"/>
      <c r="N271" s="189"/>
      <c r="O271" s="189"/>
      <c r="P271" s="189"/>
      <c r="X271" s="107"/>
    </row>
    <row r="272" spans="1:24" ht="13.5">
      <c r="A272" s="107"/>
      <c r="B272" s="107"/>
      <c r="C272" s="107"/>
      <c r="D272" s="107"/>
      <c r="E272" s="107"/>
      <c r="F272" s="107"/>
      <c r="G272" s="107"/>
      <c r="H272" s="107"/>
      <c r="I272" s="107"/>
      <c r="J272" s="189"/>
      <c r="K272" s="107"/>
      <c r="L272" s="189"/>
      <c r="M272" s="189"/>
      <c r="N272" s="189"/>
      <c r="O272" s="189"/>
      <c r="P272" s="189"/>
      <c r="X272" s="107"/>
    </row>
    <row r="273" spans="1:24" ht="13.5">
      <c r="A273" s="107"/>
      <c r="B273" s="107"/>
      <c r="C273" s="107"/>
      <c r="D273" s="107"/>
      <c r="E273" s="107"/>
      <c r="F273" s="107"/>
      <c r="G273" s="107"/>
      <c r="H273" s="107"/>
      <c r="I273" s="107"/>
      <c r="J273" s="189"/>
      <c r="K273" s="107"/>
      <c r="L273" s="189"/>
      <c r="M273" s="189"/>
      <c r="N273" s="189"/>
      <c r="O273" s="189"/>
      <c r="P273" s="189"/>
      <c r="X273" s="107"/>
    </row>
    <row r="274" spans="1:24" ht="13.5">
      <c r="A274" s="107"/>
      <c r="B274" s="107"/>
      <c r="C274" s="107"/>
      <c r="D274" s="107"/>
      <c r="E274" s="107"/>
      <c r="F274" s="107"/>
      <c r="G274" s="107"/>
      <c r="H274" s="107"/>
      <c r="I274" s="107"/>
      <c r="J274" s="189"/>
      <c r="K274" s="107"/>
      <c r="L274" s="189"/>
      <c r="M274" s="189"/>
      <c r="N274" s="189"/>
      <c r="O274" s="189"/>
      <c r="P274" s="189"/>
      <c r="X274" s="107"/>
    </row>
    <row r="275" spans="1:24" ht="13.5">
      <c r="A275" s="107"/>
      <c r="B275" s="107"/>
      <c r="C275" s="107"/>
      <c r="D275" s="107"/>
      <c r="E275" s="107"/>
      <c r="F275" s="107"/>
      <c r="G275" s="107"/>
      <c r="H275" s="107"/>
      <c r="I275" s="107"/>
      <c r="J275" s="189"/>
      <c r="K275" s="107"/>
      <c r="L275" s="189"/>
      <c r="M275" s="189"/>
      <c r="N275" s="189"/>
      <c r="O275" s="189"/>
      <c r="P275" s="189"/>
      <c r="X275" s="107"/>
    </row>
    <row r="276" spans="1:24" ht="13.5">
      <c r="A276" s="107"/>
      <c r="B276" s="107"/>
      <c r="C276" s="107"/>
      <c r="D276" s="107"/>
      <c r="E276" s="107"/>
      <c r="F276" s="107"/>
      <c r="G276" s="107"/>
      <c r="H276" s="107"/>
      <c r="I276" s="107"/>
      <c r="J276" s="189"/>
      <c r="K276" s="107"/>
      <c r="L276" s="189"/>
      <c r="M276" s="189"/>
      <c r="N276" s="189"/>
      <c r="O276" s="189"/>
      <c r="P276" s="189"/>
      <c r="X276" s="107"/>
    </row>
    <row r="277" spans="1:24" ht="13.5">
      <c r="A277" s="107"/>
      <c r="B277" s="107"/>
      <c r="C277" s="107"/>
      <c r="D277" s="107"/>
      <c r="E277" s="107"/>
      <c r="F277" s="107"/>
      <c r="G277" s="107"/>
      <c r="H277" s="107"/>
      <c r="I277" s="107"/>
      <c r="J277" s="189"/>
      <c r="K277" s="107"/>
      <c r="L277" s="189"/>
      <c r="M277" s="189"/>
      <c r="N277" s="189"/>
      <c r="O277" s="189"/>
      <c r="P277" s="189"/>
      <c r="X277" s="107"/>
    </row>
    <row r="278" spans="1:24" ht="13.5">
      <c r="A278" s="107"/>
      <c r="B278" s="107"/>
      <c r="C278" s="107"/>
      <c r="D278" s="107"/>
      <c r="E278" s="107"/>
      <c r="F278" s="107"/>
      <c r="G278" s="107"/>
      <c r="H278" s="107"/>
      <c r="I278" s="107"/>
      <c r="J278" s="189"/>
      <c r="K278" s="107"/>
      <c r="L278" s="189"/>
      <c r="M278" s="189"/>
      <c r="N278" s="189"/>
      <c r="O278" s="189"/>
      <c r="P278" s="189"/>
      <c r="X278" s="107"/>
    </row>
    <row r="279" spans="1:24" ht="13.5">
      <c r="A279" s="107"/>
      <c r="B279" s="107"/>
      <c r="C279" s="107"/>
      <c r="D279" s="107"/>
      <c r="E279" s="107"/>
      <c r="F279" s="107"/>
      <c r="G279" s="107"/>
      <c r="H279" s="107"/>
      <c r="I279" s="107"/>
      <c r="J279" s="189"/>
      <c r="K279" s="107"/>
      <c r="L279" s="189"/>
      <c r="M279" s="189"/>
      <c r="N279" s="189"/>
      <c r="O279" s="189"/>
      <c r="P279" s="189"/>
      <c r="X279" s="107"/>
    </row>
    <row r="280" spans="1:24" ht="13.5">
      <c r="A280" s="107"/>
      <c r="B280" s="107"/>
      <c r="C280" s="107"/>
      <c r="D280" s="107"/>
      <c r="E280" s="107"/>
      <c r="F280" s="107"/>
      <c r="G280" s="107"/>
      <c r="H280" s="107"/>
      <c r="I280" s="107"/>
      <c r="J280" s="189"/>
      <c r="K280" s="107"/>
      <c r="L280" s="189"/>
      <c r="M280" s="189"/>
      <c r="N280" s="189"/>
      <c r="O280" s="189"/>
      <c r="P280" s="189"/>
      <c r="X280" s="107"/>
    </row>
    <row r="281" spans="1:24" ht="13.5">
      <c r="A281" s="107"/>
      <c r="B281" s="107"/>
      <c r="C281" s="107"/>
      <c r="D281" s="107"/>
      <c r="E281" s="107"/>
      <c r="F281" s="107"/>
      <c r="G281" s="107"/>
      <c r="H281" s="107"/>
      <c r="I281" s="107"/>
      <c r="J281" s="189"/>
      <c r="K281" s="107"/>
      <c r="L281" s="189"/>
      <c r="M281" s="189"/>
      <c r="N281" s="189"/>
      <c r="O281" s="189"/>
      <c r="P281" s="189"/>
      <c r="X281" s="107"/>
    </row>
    <row r="282" spans="1:24" ht="13.5">
      <c r="A282" s="107"/>
      <c r="B282" s="107"/>
      <c r="C282" s="107"/>
      <c r="D282" s="107"/>
      <c r="E282" s="107"/>
      <c r="F282" s="107"/>
      <c r="G282" s="107"/>
      <c r="H282" s="107"/>
      <c r="I282" s="107"/>
      <c r="J282" s="189"/>
      <c r="K282" s="107"/>
      <c r="L282" s="189"/>
      <c r="M282" s="189"/>
      <c r="N282" s="189"/>
      <c r="O282" s="189"/>
      <c r="P282" s="189"/>
      <c r="X282" s="107"/>
    </row>
    <row r="283" spans="1:24" ht="13.5">
      <c r="A283" s="107"/>
      <c r="B283" s="107"/>
      <c r="C283" s="107"/>
      <c r="D283" s="107"/>
      <c r="E283" s="107"/>
      <c r="F283" s="107"/>
      <c r="G283" s="107"/>
      <c r="H283" s="107"/>
      <c r="I283" s="107"/>
      <c r="J283" s="189"/>
      <c r="K283" s="107"/>
      <c r="L283" s="189"/>
      <c r="M283" s="189"/>
      <c r="N283" s="189"/>
      <c r="O283" s="189"/>
      <c r="P283" s="189"/>
      <c r="X283" s="107"/>
    </row>
    <row r="284" spans="1:24" ht="13.5">
      <c r="A284" s="107"/>
      <c r="B284" s="107"/>
      <c r="C284" s="107"/>
      <c r="D284" s="107"/>
      <c r="E284" s="107"/>
      <c r="F284" s="107"/>
      <c r="G284" s="107"/>
      <c r="H284" s="107"/>
      <c r="I284" s="107"/>
      <c r="J284" s="189"/>
      <c r="K284" s="107"/>
      <c r="L284" s="189"/>
      <c r="M284" s="189"/>
      <c r="N284" s="189"/>
      <c r="O284" s="189"/>
      <c r="P284" s="189"/>
      <c r="X284" s="107"/>
    </row>
    <row r="285" spans="1:24" ht="13.5">
      <c r="A285" s="107"/>
      <c r="B285" s="107"/>
      <c r="C285" s="107"/>
      <c r="D285" s="107"/>
      <c r="E285" s="107"/>
      <c r="F285" s="107"/>
      <c r="G285" s="107"/>
      <c r="H285" s="107"/>
      <c r="I285" s="107"/>
      <c r="J285" s="189"/>
      <c r="K285" s="107"/>
      <c r="L285" s="189"/>
      <c r="M285" s="189"/>
      <c r="N285" s="189"/>
      <c r="O285" s="189"/>
      <c r="P285" s="189"/>
      <c r="X285" s="107"/>
    </row>
    <row r="286" spans="1:24" ht="13.5">
      <c r="A286" s="107"/>
      <c r="B286" s="107"/>
      <c r="C286" s="107"/>
      <c r="D286" s="107"/>
      <c r="E286" s="107"/>
      <c r="F286" s="107"/>
      <c r="G286" s="107"/>
      <c r="H286" s="107"/>
      <c r="I286" s="107"/>
      <c r="J286" s="189"/>
      <c r="K286" s="107"/>
      <c r="L286" s="189"/>
      <c r="M286" s="189"/>
      <c r="N286" s="189"/>
      <c r="O286" s="189"/>
      <c r="P286" s="189"/>
      <c r="X286" s="107"/>
    </row>
    <row r="287" spans="1:24" ht="13.5">
      <c r="A287" s="107"/>
      <c r="B287" s="107"/>
      <c r="C287" s="107"/>
      <c r="D287" s="107"/>
      <c r="E287" s="107"/>
      <c r="F287" s="107"/>
      <c r="G287" s="107"/>
      <c r="H287" s="107"/>
      <c r="I287" s="107"/>
      <c r="J287" s="189"/>
      <c r="K287" s="107"/>
      <c r="L287" s="189"/>
      <c r="M287" s="189"/>
      <c r="N287" s="189"/>
      <c r="O287" s="189"/>
      <c r="P287" s="189"/>
      <c r="X287" s="107"/>
    </row>
    <row r="288" spans="1:24" ht="13.5">
      <c r="A288" s="107"/>
      <c r="B288" s="107"/>
      <c r="C288" s="107"/>
      <c r="D288" s="107"/>
      <c r="E288" s="107"/>
      <c r="F288" s="107"/>
      <c r="G288" s="107"/>
      <c r="H288" s="107"/>
      <c r="I288" s="107"/>
      <c r="J288" s="189"/>
      <c r="K288" s="107"/>
      <c r="L288" s="189"/>
      <c r="M288" s="189"/>
      <c r="N288" s="189"/>
      <c r="O288" s="189"/>
      <c r="P288" s="189"/>
      <c r="X288" s="107"/>
    </row>
    <row r="289" spans="1:24" ht="13.5">
      <c r="A289" s="107"/>
      <c r="B289" s="107"/>
      <c r="C289" s="107"/>
      <c r="D289" s="107"/>
      <c r="E289" s="107"/>
      <c r="F289" s="107"/>
      <c r="G289" s="107"/>
      <c r="H289" s="107"/>
      <c r="I289" s="107"/>
      <c r="J289" s="189"/>
      <c r="K289" s="107"/>
      <c r="L289" s="189"/>
      <c r="M289" s="189"/>
      <c r="N289" s="189"/>
      <c r="O289" s="189"/>
      <c r="P289" s="189"/>
      <c r="X289" s="107"/>
    </row>
    <row r="290" spans="1:24" ht="13.5">
      <c r="A290" s="107"/>
      <c r="B290" s="107"/>
      <c r="C290" s="107"/>
      <c r="D290" s="107"/>
      <c r="E290" s="107"/>
      <c r="F290" s="107"/>
      <c r="G290" s="107"/>
      <c r="H290" s="107"/>
      <c r="I290" s="107"/>
      <c r="J290" s="189"/>
      <c r="K290" s="107"/>
      <c r="L290" s="189"/>
      <c r="M290" s="189"/>
      <c r="N290" s="189"/>
      <c r="O290" s="189"/>
      <c r="P290" s="189"/>
      <c r="X290" s="107"/>
    </row>
    <row r="291" spans="1:24" ht="13.5">
      <c r="A291" s="107"/>
      <c r="B291" s="107"/>
      <c r="C291" s="107"/>
      <c r="D291" s="107"/>
      <c r="E291" s="107"/>
      <c r="F291" s="107"/>
      <c r="G291" s="107"/>
      <c r="H291" s="107"/>
      <c r="I291" s="107"/>
      <c r="J291" s="189"/>
      <c r="K291" s="107"/>
      <c r="L291" s="189"/>
      <c r="M291" s="189"/>
      <c r="N291" s="189"/>
      <c r="O291" s="189"/>
      <c r="P291" s="189"/>
      <c r="X291" s="107"/>
    </row>
    <row r="292" spans="1:24" ht="13.5">
      <c r="A292" s="107"/>
      <c r="B292" s="107"/>
      <c r="C292" s="107"/>
      <c r="D292" s="107"/>
      <c r="E292" s="107"/>
      <c r="F292" s="107"/>
      <c r="G292" s="107"/>
      <c r="H292" s="107"/>
      <c r="I292" s="107"/>
      <c r="J292" s="189"/>
      <c r="K292" s="107"/>
      <c r="L292" s="189"/>
      <c r="M292" s="189"/>
      <c r="N292" s="189"/>
      <c r="O292" s="189"/>
      <c r="P292" s="189"/>
      <c r="X292" s="107"/>
    </row>
    <row r="293" spans="1:24" ht="13.5">
      <c r="A293" s="107"/>
      <c r="B293" s="107"/>
      <c r="C293" s="107"/>
      <c r="D293" s="107"/>
      <c r="E293" s="107"/>
      <c r="F293" s="107"/>
      <c r="G293" s="107"/>
      <c r="H293" s="107"/>
      <c r="I293" s="107"/>
      <c r="J293" s="189"/>
      <c r="K293" s="107"/>
      <c r="L293" s="189"/>
      <c r="M293" s="189"/>
      <c r="N293" s="189"/>
      <c r="O293" s="189"/>
      <c r="P293" s="189"/>
      <c r="X293" s="107"/>
    </row>
    <row r="294" spans="1:24" ht="13.5">
      <c r="A294" s="107"/>
      <c r="B294" s="107"/>
      <c r="C294" s="107"/>
      <c r="D294" s="107"/>
      <c r="E294" s="107"/>
      <c r="F294" s="107"/>
      <c r="G294" s="107"/>
      <c r="H294" s="107"/>
      <c r="I294" s="107"/>
      <c r="J294" s="189"/>
      <c r="K294" s="107"/>
      <c r="L294" s="189"/>
      <c r="M294" s="189"/>
      <c r="N294" s="189"/>
      <c r="O294" s="189"/>
      <c r="P294" s="189"/>
      <c r="X294" s="107"/>
    </row>
    <row r="295" spans="1:24" ht="13.5">
      <c r="A295" s="107"/>
      <c r="B295" s="107"/>
      <c r="C295" s="107"/>
      <c r="D295" s="107"/>
      <c r="E295" s="107"/>
      <c r="F295" s="107"/>
      <c r="G295" s="107"/>
      <c r="H295" s="107"/>
      <c r="I295" s="107"/>
      <c r="J295" s="189"/>
      <c r="K295" s="107"/>
      <c r="L295" s="189"/>
      <c r="M295" s="189"/>
      <c r="N295" s="189"/>
      <c r="O295" s="189"/>
      <c r="P295" s="189"/>
      <c r="X295" s="107"/>
    </row>
    <row r="296" spans="1:24" ht="13.5">
      <c r="A296" s="107"/>
      <c r="B296" s="107"/>
      <c r="C296" s="107"/>
      <c r="D296" s="107"/>
      <c r="E296" s="107"/>
      <c r="F296" s="107"/>
      <c r="G296" s="107"/>
      <c r="H296" s="107"/>
      <c r="I296" s="107"/>
      <c r="J296" s="189"/>
      <c r="K296" s="107"/>
      <c r="L296" s="189"/>
      <c r="M296" s="189"/>
      <c r="N296" s="189"/>
      <c r="O296" s="189"/>
      <c r="P296" s="189"/>
      <c r="X296" s="107"/>
    </row>
    <row r="297" spans="1:24" ht="13.5">
      <c r="A297" s="107"/>
      <c r="B297" s="107"/>
      <c r="C297" s="107"/>
      <c r="D297" s="107"/>
      <c r="E297" s="107"/>
      <c r="F297" s="107"/>
      <c r="G297" s="107"/>
      <c r="H297" s="107"/>
      <c r="I297" s="107"/>
      <c r="J297" s="189"/>
      <c r="K297" s="107"/>
      <c r="L297" s="189"/>
      <c r="M297" s="189"/>
      <c r="N297" s="189"/>
      <c r="O297" s="189"/>
      <c r="P297" s="189"/>
      <c r="X297" s="107"/>
    </row>
    <row r="298" spans="1:24" ht="13.5">
      <c r="A298" s="107"/>
      <c r="B298" s="107"/>
      <c r="C298" s="107"/>
      <c r="D298" s="107"/>
      <c r="E298" s="107"/>
      <c r="F298" s="107"/>
      <c r="G298" s="107"/>
      <c r="H298" s="107"/>
      <c r="I298" s="107"/>
      <c r="J298" s="189"/>
      <c r="K298" s="107"/>
      <c r="L298" s="189"/>
      <c r="M298" s="189"/>
      <c r="N298" s="189"/>
      <c r="O298" s="189"/>
      <c r="P298" s="189"/>
      <c r="X298" s="107"/>
    </row>
    <row r="299" spans="1:24" ht="13.5">
      <c r="A299" s="107"/>
      <c r="B299" s="107"/>
      <c r="C299" s="107"/>
      <c r="D299" s="107"/>
      <c r="E299" s="107"/>
      <c r="F299" s="107"/>
      <c r="G299" s="107"/>
      <c r="H299" s="107"/>
      <c r="I299" s="107"/>
      <c r="J299" s="189"/>
      <c r="K299" s="107"/>
      <c r="L299" s="189"/>
      <c r="M299" s="189"/>
      <c r="N299" s="189"/>
      <c r="O299" s="189"/>
      <c r="P299" s="189"/>
      <c r="X299" s="107"/>
    </row>
    <row r="300" spans="1:24" ht="13.5">
      <c r="A300" s="107"/>
      <c r="B300" s="107"/>
      <c r="C300" s="107"/>
      <c r="D300" s="107"/>
      <c r="E300" s="107"/>
      <c r="F300" s="107"/>
      <c r="G300" s="107"/>
      <c r="H300" s="107"/>
      <c r="I300" s="107"/>
      <c r="J300" s="189"/>
      <c r="K300" s="107"/>
      <c r="L300" s="189"/>
      <c r="M300" s="189"/>
      <c r="N300" s="189"/>
      <c r="O300" s="189"/>
      <c r="P300" s="189"/>
      <c r="X300" s="107"/>
    </row>
    <row r="301" spans="1:24" ht="13.5">
      <c r="A301" s="107"/>
      <c r="B301" s="107"/>
      <c r="C301" s="107"/>
      <c r="D301" s="107"/>
      <c r="E301" s="107"/>
      <c r="F301" s="107"/>
      <c r="G301" s="107"/>
      <c r="H301" s="107"/>
      <c r="I301" s="107"/>
      <c r="J301" s="189"/>
      <c r="K301" s="107"/>
      <c r="L301" s="189"/>
      <c r="M301" s="189"/>
      <c r="N301" s="189"/>
      <c r="O301" s="189"/>
      <c r="P301" s="189"/>
      <c r="X301" s="107"/>
    </row>
    <row r="302" spans="1:24" ht="13.5">
      <c r="A302" s="107"/>
      <c r="B302" s="107"/>
      <c r="C302" s="107"/>
      <c r="D302" s="107"/>
      <c r="E302" s="107"/>
      <c r="F302" s="107"/>
      <c r="G302" s="107"/>
      <c r="H302" s="107"/>
      <c r="I302" s="107"/>
      <c r="J302" s="189"/>
      <c r="K302" s="107"/>
      <c r="L302" s="189"/>
      <c r="M302" s="189"/>
      <c r="N302" s="189"/>
      <c r="O302" s="189"/>
      <c r="P302" s="189"/>
      <c r="X302" s="107"/>
    </row>
    <row r="303" spans="1:24" ht="13.5">
      <c r="A303" s="107"/>
      <c r="B303" s="107"/>
      <c r="C303" s="107"/>
      <c r="D303" s="107"/>
      <c r="E303" s="107"/>
      <c r="F303" s="107"/>
      <c r="G303" s="107"/>
      <c r="H303" s="107"/>
      <c r="I303" s="107"/>
      <c r="J303" s="189"/>
      <c r="K303" s="107"/>
      <c r="L303" s="189"/>
      <c r="M303" s="189"/>
      <c r="N303" s="189"/>
      <c r="O303" s="189"/>
      <c r="P303" s="189"/>
      <c r="X303" s="107"/>
    </row>
    <row r="304" spans="1:24" ht="13.5">
      <c r="A304" s="107"/>
      <c r="B304" s="107"/>
      <c r="C304" s="107"/>
      <c r="D304" s="107"/>
      <c r="E304" s="107"/>
      <c r="F304" s="107"/>
      <c r="G304" s="107"/>
      <c r="H304" s="107"/>
      <c r="I304" s="107"/>
      <c r="J304" s="189"/>
      <c r="K304" s="107"/>
      <c r="L304" s="189"/>
      <c r="M304" s="189"/>
      <c r="N304" s="189"/>
      <c r="O304" s="189"/>
      <c r="P304" s="189"/>
      <c r="X304" s="107"/>
    </row>
    <row r="305" spans="1:24" ht="13.5">
      <c r="A305" s="107"/>
      <c r="B305" s="107"/>
      <c r="C305" s="107"/>
      <c r="D305" s="107"/>
      <c r="E305" s="107"/>
      <c r="F305" s="107"/>
      <c r="G305" s="107"/>
      <c r="H305" s="107"/>
      <c r="I305" s="107"/>
      <c r="J305" s="189"/>
      <c r="K305" s="107"/>
      <c r="L305" s="189"/>
      <c r="M305" s="189"/>
      <c r="N305" s="189"/>
      <c r="O305" s="189"/>
      <c r="P305" s="189"/>
      <c r="X305" s="107"/>
    </row>
    <row r="306" spans="1:24" ht="13.5">
      <c r="A306" s="107"/>
      <c r="B306" s="107"/>
      <c r="C306" s="107"/>
      <c r="D306" s="107"/>
      <c r="E306" s="107"/>
      <c r="F306" s="107"/>
      <c r="G306" s="107"/>
      <c r="H306" s="107"/>
      <c r="I306" s="107"/>
      <c r="J306" s="189"/>
      <c r="K306" s="107"/>
      <c r="L306" s="189"/>
      <c r="M306" s="189"/>
      <c r="N306" s="189"/>
      <c r="O306" s="189"/>
      <c r="P306" s="189"/>
      <c r="X306" s="107"/>
    </row>
    <row r="307" spans="1:24" ht="13.5">
      <c r="A307" s="107"/>
      <c r="B307" s="107"/>
      <c r="C307" s="107"/>
      <c r="D307" s="107"/>
      <c r="E307" s="107"/>
      <c r="F307" s="107"/>
      <c r="G307" s="107"/>
      <c r="H307" s="107"/>
      <c r="I307" s="107"/>
      <c r="J307" s="189"/>
      <c r="K307" s="107"/>
      <c r="L307" s="189"/>
      <c r="M307" s="189"/>
      <c r="N307" s="189"/>
      <c r="O307" s="189"/>
      <c r="P307" s="189"/>
      <c r="X307" s="107"/>
    </row>
    <row r="308" spans="1:24" ht="13.5">
      <c r="A308" s="107"/>
      <c r="B308" s="107"/>
      <c r="C308" s="107"/>
      <c r="D308" s="107"/>
      <c r="E308" s="107"/>
      <c r="F308" s="107"/>
      <c r="G308" s="107"/>
      <c r="H308" s="107"/>
      <c r="I308" s="107"/>
      <c r="J308" s="189"/>
      <c r="K308" s="107"/>
      <c r="L308" s="189"/>
      <c r="M308" s="189"/>
      <c r="N308" s="189"/>
      <c r="O308" s="189"/>
      <c r="P308" s="189"/>
      <c r="X308" s="107"/>
    </row>
    <row r="309" spans="1:24" ht="13.5">
      <c r="A309" s="107"/>
      <c r="B309" s="107"/>
      <c r="C309" s="107"/>
      <c r="D309" s="107"/>
      <c r="E309" s="107"/>
      <c r="F309" s="107"/>
      <c r="G309" s="107"/>
      <c r="H309" s="107"/>
      <c r="I309" s="107"/>
      <c r="J309" s="189"/>
      <c r="K309" s="107"/>
      <c r="L309" s="189"/>
      <c r="M309" s="189"/>
      <c r="N309" s="189"/>
      <c r="O309" s="189"/>
      <c r="P309" s="189"/>
      <c r="X309" s="107"/>
    </row>
    <row r="310" spans="1:24" ht="13.5">
      <c r="A310" s="107"/>
      <c r="B310" s="107"/>
      <c r="C310" s="107"/>
      <c r="D310" s="107"/>
      <c r="E310" s="107"/>
      <c r="F310" s="107"/>
      <c r="G310" s="107"/>
      <c r="H310" s="107"/>
      <c r="I310" s="107"/>
      <c r="J310" s="189"/>
      <c r="K310" s="107"/>
      <c r="L310" s="189"/>
      <c r="M310" s="189"/>
      <c r="N310" s="189"/>
      <c r="O310" s="189"/>
      <c r="P310" s="189"/>
      <c r="X310" s="107"/>
    </row>
    <row r="311" spans="1:24" ht="13.5">
      <c r="A311" s="107"/>
      <c r="B311" s="107"/>
      <c r="C311" s="107"/>
      <c r="D311" s="107"/>
      <c r="E311" s="107"/>
      <c r="F311" s="107"/>
      <c r="G311" s="107"/>
      <c r="H311" s="107"/>
      <c r="I311" s="107"/>
      <c r="J311" s="189"/>
      <c r="K311" s="107"/>
      <c r="L311" s="189"/>
      <c r="M311" s="189"/>
      <c r="N311" s="189"/>
      <c r="O311" s="189"/>
      <c r="P311" s="189"/>
      <c r="X311" s="107"/>
    </row>
    <row r="312" spans="1:24" ht="13.5">
      <c r="A312" s="107"/>
      <c r="B312" s="107"/>
      <c r="C312" s="107"/>
      <c r="D312" s="107"/>
      <c r="E312" s="107"/>
      <c r="F312" s="107"/>
      <c r="G312" s="107"/>
      <c r="H312" s="107"/>
      <c r="I312" s="107"/>
      <c r="J312" s="189"/>
      <c r="K312" s="107"/>
      <c r="L312" s="189"/>
      <c r="M312" s="189"/>
      <c r="N312" s="189"/>
      <c r="O312" s="189"/>
      <c r="P312" s="189"/>
      <c r="X312" s="107"/>
    </row>
    <row r="313" spans="1:24" ht="13.5">
      <c r="A313" s="107"/>
      <c r="B313" s="107"/>
      <c r="C313" s="107"/>
      <c r="D313" s="107"/>
      <c r="E313" s="107"/>
      <c r="F313" s="107"/>
      <c r="G313" s="107"/>
      <c r="H313" s="107"/>
      <c r="I313" s="107"/>
      <c r="J313" s="189"/>
      <c r="K313" s="107"/>
      <c r="L313" s="189"/>
      <c r="M313" s="189"/>
      <c r="N313" s="189"/>
      <c r="O313" s="189"/>
      <c r="P313" s="189"/>
      <c r="X313" s="107"/>
    </row>
    <row r="314" spans="1:24" ht="13.5">
      <c r="A314" s="107"/>
      <c r="B314" s="107"/>
      <c r="C314" s="107"/>
      <c r="D314" s="107"/>
      <c r="E314" s="107"/>
      <c r="F314" s="107"/>
      <c r="G314" s="107"/>
      <c r="H314" s="107"/>
      <c r="I314" s="107"/>
      <c r="J314" s="189"/>
      <c r="K314" s="107"/>
      <c r="L314" s="189"/>
      <c r="M314" s="189"/>
      <c r="N314" s="189"/>
      <c r="O314" s="189"/>
      <c r="P314" s="189"/>
      <c r="X314" s="107"/>
    </row>
    <row r="315" spans="1:24" ht="13.5">
      <c r="A315" s="107"/>
      <c r="B315" s="107"/>
      <c r="C315" s="107"/>
      <c r="D315" s="107"/>
      <c r="E315" s="107"/>
      <c r="F315" s="107"/>
      <c r="G315" s="107"/>
      <c r="H315" s="107"/>
      <c r="I315" s="107"/>
      <c r="J315" s="189"/>
      <c r="K315" s="107"/>
      <c r="L315" s="189"/>
      <c r="M315" s="189"/>
      <c r="N315" s="189"/>
      <c r="O315" s="189"/>
      <c r="P315" s="189"/>
      <c r="X315" s="107"/>
    </row>
    <row r="316" spans="1:24" ht="13.5">
      <c r="A316" s="107"/>
      <c r="B316" s="107"/>
      <c r="C316" s="107"/>
      <c r="D316" s="107"/>
      <c r="E316" s="107"/>
      <c r="F316" s="107"/>
      <c r="G316" s="107"/>
      <c r="H316" s="107"/>
      <c r="I316" s="107"/>
      <c r="J316" s="189"/>
      <c r="K316" s="107"/>
      <c r="L316" s="189"/>
      <c r="M316" s="189"/>
      <c r="N316" s="189"/>
      <c r="O316" s="189"/>
      <c r="P316" s="189"/>
      <c r="X316" s="107"/>
    </row>
    <row r="317" spans="1:24" ht="13.5">
      <c r="A317" s="107"/>
      <c r="B317" s="107"/>
      <c r="C317" s="107"/>
      <c r="D317" s="107"/>
      <c r="E317" s="107"/>
      <c r="F317" s="107"/>
      <c r="G317" s="107"/>
      <c r="H317" s="107"/>
      <c r="I317" s="107"/>
      <c r="J317" s="189"/>
      <c r="K317" s="107"/>
      <c r="L317" s="189"/>
      <c r="M317" s="189"/>
      <c r="N317" s="189"/>
      <c r="O317" s="189"/>
      <c r="P317" s="189"/>
      <c r="X317" s="107"/>
    </row>
    <row r="318" spans="1:24" ht="13.5">
      <c r="A318" s="107"/>
      <c r="B318" s="107"/>
      <c r="C318" s="107"/>
      <c r="D318" s="107"/>
      <c r="E318" s="107"/>
      <c r="F318" s="107"/>
      <c r="G318" s="107"/>
      <c r="H318" s="107"/>
      <c r="I318" s="107"/>
      <c r="J318" s="189"/>
      <c r="K318" s="107"/>
      <c r="L318" s="189"/>
      <c r="M318" s="189"/>
      <c r="N318" s="189"/>
      <c r="O318" s="189"/>
      <c r="P318" s="189"/>
      <c r="X318" s="107"/>
    </row>
    <row r="319" spans="1:24" ht="13.5">
      <c r="A319" s="107"/>
      <c r="B319" s="107"/>
      <c r="C319" s="107"/>
      <c r="D319" s="107"/>
      <c r="E319" s="107"/>
      <c r="F319" s="107"/>
      <c r="G319" s="107"/>
      <c r="H319" s="107"/>
      <c r="I319" s="107"/>
      <c r="J319" s="189"/>
      <c r="K319" s="107"/>
      <c r="L319" s="189"/>
      <c r="M319" s="189"/>
      <c r="N319" s="189"/>
      <c r="O319" s="189"/>
      <c r="P319" s="189"/>
      <c r="X319" s="107"/>
    </row>
    <row r="320" spans="1:24" ht="13.5">
      <c r="A320" s="107"/>
      <c r="B320" s="107"/>
      <c r="C320" s="107"/>
      <c r="D320" s="107"/>
      <c r="E320" s="107"/>
      <c r="F320" s="107"/>
      <c r="G320" s="107"/>
      <c r="H320" s="107"/>
      <c r="I320" s="107"/>
      <c r="J320" s="189"/>
      <c r="K320" s="107"/>
      <c r="L320" s="189"/>
      <c r="M320" s="189"/>
      <c r="N320" s="189"/>
      <c r="O320" s="189"/>
      <c r="P320" s="189"/>
      <c r="X320" s="107"/>
    </row>
    <row r="321" spans="1:24" ht="13.5">
      <c r="A321" s="107"/>
      <c r="B321" s="107"/>
      <c r="C321" s="107"/>
      <c r="D321" s="107"/>
      <c r="E321" s="107"/>
      <c r="F321" s="107"/>
      <c r="G321" s="107"/>
      <c r="H321" s="107"/>
      <c r="I321" s="107"/>
      <c r="J321" s="189"/>
      <c r="K321" s="107"/>
      <c r="L321" s="189"/>
      <c r="M321" s="189"/>
      <c r="N321" s="189"/>
      <c r="O321" s="189"/>
      <c r="P321" s="189"/>
      <c r="X321" s="107"/>
    </row>
    <row r="322" spans="1:24" ht="13.5">
      <c r="A322" s="107"/>
      <c r="B322" s="107"/>
      <c r="C322" s="107"/>
      <c r="D322" s="107"/>
      <c r="E322" s="107"/>
      <c r="F322" s="107"/>
      <c r="G322" s="107"/>
      <c r="H322" s="107"/>
      <c r="I322" s="107"/>
      <c r="J322" s="189"/>
      <c r="K322" s="107"/>
      <c r="L322" s="189"/>
      <c r="M322" s="189"/>
      <c r="N322" s="189"/>
      <c r="O322" s="189"/>
      <c r="P322" s="189"/>
      <c r="X322" s="107"/>
    </row>
    <row r="323" spans="1:24" ht="13.5">
      <c r="A323" s="107"/>
      <c r="B323" s="107"/>
      <c r="C323" s="107"/>
      <c r="D323" s="107"/>
      <c r="E323" s="107"/>
      <c r="F323" s="107"/>
      <c r="G323" s="107"/>
      <c r="H323" s="107"/>
      <c r="I323" s="107"/>
      <c r="J323" s="189"/>
      <c r="K323" s="107"/>
      <c r="L323" s="189"/>
      <c r="M323" s="189"/>
      <c r="N323" s="189"/>
      <c r="O323" s="189"/>
      <c r="P323" s="189"/>
      <c r="X323" s="107"/>
    </row>
    <row r="324" spans="1:24" ht="13.5">
      <c r="A324" s="107"/>
      <c r="B324" s="107"/>
      <c r="C324" s="107"/>
      <c r="D324" s="107"/>
      <c r="E324" s="107"/>
      <c r="F324" s="107"/>
      <c r="G324" s="107"/>
      <c r="H324" s="107"/>
      <c r="I324" s="107"/>
      <c r="J324" s="189"/>
      <c r="K324" s="107"/>
      <c r="L324" s="189"/>
      <c r="M324" s="189"/>
      <c r="N324" s="189"/>
      <c r="O324" s="189"/>
      <c r="P324" s="189"/>
      <c r="X324" s="107"/>
    </row>
    <row r="325" spans="1:24" ht="13.5">
      <c r="A325" s="107"/>
      <c r="B325" s="107"/>
      <c r="C325" s="107"/>
      <c r="D325" s="107"/>
      <c r="E325" s="107"/>
      <c r="F325" s="107"/>
      <c r="G325" s="107"/>
      <c r="H325" s="107"/>
      <c r="I325" s="107"/>
      <c r="J325" s="189"/>
      <c r="K325" s="107"/>
      <c r="L325" s="189"/>
      <c r="M325" s="189"/>
      <c r="N325" s="189"/>
      <c r="O325" s="189"/>
      <c r="P325" s="189"/>
      <c r="X325" s="107"/>
    </row>
    <row r="326" spans="1:24" ht="13.5">
      <c r="A326" s="107"/>
      <c r="B326" s="107"/>
      <c r="C326" s="107"/>
      <c r="D326" s="107"/>
      <c r="E326" s="107"/>
      <c r="F326" s="107"/>
      <c r="G326" s="107"/>
      <c r="H326" s="107"/>
      <c r="I326" s="107"/>
      <c r="J326" s="189"/>
      <c r="K326" s="107"/>
      <c r="L326" s="189"/>
      <c r="M326" s="189"/>
      <c r="N326" s="189"/>
      <c r="O326" s="189"/>
      <c r="P326" s="189"/>
      <c r="X326" s="107"/>
    </row>
    <row r="327" spans="1:24" ht="13.5">
      <c r="A327" s="107"/>
      <c r="B327" s="107"/>
      <c r="C327" s="107"/>
      <c r="D327" s="107"/>
      <c r="E327" s="107"/>
      <c r="F327" s="107"/>
      <c r="G327" s="107"/>
      <c r="H327" s="107"/>
      <c r="I327" s="107"/>
      <c r="J327" s="189"/>
      <c r="K327" s="107"/>
      <c r="L327" s="189"/>
      <c r="M327" s="189"/>
      <c r="N327" s="189"/>
      <c r="O327" s="189"/>
      <c r="P327" s="189"/>
      <c r="X327" s="107"/>
    </row>
    <row r="328" spans="1:24" ht="13.5">
      <c r="A328" s="107"/>
      <c r="B328" s="107"/>
      <c r="C328" s="107"/>
      <c r="D328" s="107"/>
      <c r="E328" s="107"/>
      <c r="F328" s="107"/>
      <c r="G328" s="107"/>
      <c r="H328" s="107"/>
      <c r="I328" s="107"/>
      <c r="J328" s="189"/>
      <c r="K328" s="107"/>
      <c r="L328" s="189"/>
      <c r="M328" s="189"/>
      <c r="N328" s="189"/>
      <c r="O328" s="189"/>
      <c r="P328" s="189"/>
      <c r="X328" s="107"/>
    </row>
    <row r="329" spans="1:24" ht="13.5">
      <c r="A329" s="107"/>
      <c r="B329" s="107"/>
      <c r="C329" s="107"/>
      <c r="D329" s="107"/>
      <c r="E329" s="107"/>
      <c r="F329" s="107"/>
      <c r="G329" s="107"/>
      <c r="H329" s="107"/>
      <c r="I329" s="107"/>
      <c r="J329" s="189"/>
      <c r="K329" s="107"/>
      <c r="L329" s="189"/>
      <c r="M329" s="189"/>
      <c r="N329" s="189"/>
      <c r="O329" s="189"/>
      <c r="P329" s="189"/>
      <c r="X329" s="107"/>
    </row>
    <row r="330" spans="1:24" ht="13.5">
      <c r="A330" s="107"/>
      <c r="B330" s="107"/>
      <c r="C330" s="107"/>
      <c r="D330" s="107"/>
      <c r="E330" s="107"/>
      <c r="F330" s="107"/>
      <c r="G330" s="107"/>
      <c r="H330" s="107"/>
      <c r="I330" s="107"/>
      <c r="J330" s="189"/>
      <c r="K330" s="107"/>
      <c r="L330" s="189"/>
      <c r="M330" s="189"/>
      <c r="N330" s="189"/>
      <c r="O330" s="189"/>
      <c r="P330" s="189"/>
      <c r="X330" s="107"/>
    </row>
    <row r="331" spans="1:24" ht="13.5">
      <c r="A331" s="107"/>
      <c r="B331" s="107"/>
      <c r="C331" s="107"/>
      <c r="D331" s="107"/>
      <c r="E331" s="107"/>
      <c r="F331" s="107"/>
      <c r="G331" s="107"/>
      <c r="H331" s="107"/>
      <c r="I331" s="107"/>
      <c r="J331" s="189"/>
      <c r="K331" s="107"/>
      <c r="L331" s="189"/>
      <c r="M331" s="189"/>
      <c r="N331" s="189"/>
      <c r="O331" s="189"/>
      <c r="P331" s="189"/>
      <c r="X331" s="107"/>
    </row>
    <row r="332" spans="1:24" ht="13.5">
      <c r="A332" s="107"/>
      <c r="B332" s="107"/>
      <c r="C332" s="107"/>
      <c r="D332" s="107"/>
      <c r="E332" s="107"/>
      <c r="F332" s="107"/>
      <c r="G332" s="107"/>
      <c r="H332" s="107"/>
      <c r="I332" s="107"/>
      <c r="J332" s="189"/>
      <c r="K332" s="107"/>
      <c r="L332" s="189"/>
      <c r="M332" s="189"/>
      <c r="N332" s="189"/>
      <c r="O332" s="189"/>
      <c r="P332" s="189"/>
      <c r="X332" s="107"/>
    </row>
    <row r="333" spans="1:24" ht="13.5">
      <c r="A333" s="107"/>
      <c r="B333" s="107"/>
      <c r="C333" s="107"/>
      <c r="D333" s="107"/>
      <c r="E333" s="107"/>
      <c r="F333" s="107"/>
      <c r="G333" s="107"/>
      <c r="H333" s="107"/>
      <c r="I333" s="107"/>
      <c r="J333" s="189"/>
      <c r="K333" s="107"/>
      <c r="L333" s="189"/>
      <c r="M333" s="189"/>
      <c r="N333" s="189"/>
      <c r="O333" s="189"/>
      <c r="P333" s="189"/>
      <c r="X333" s="107"/>
    </row>
    <row r="334" spans="1:24" ht="13.5">
      <c r="A334" s="107"/>
      <c r="B334" s="107"/>
      <c r="C334" s="107"/>
      <c r="D334" s="107"/>
      <c r="E334" s="107"/>
      <c r="F334" s="107"/>
      <c r="G334" s="107"/>
      <c r="H334" s="107"/>
      <c r="I334" s="107"/>
      <c r="J334" s="189"/>
      <c r="K334" s="107"/>
      <c r="L334" s="189"/>
      <c r="M334" s="189"/>
      <c r="N334" s="189"/>
      <c r="O334" s="189"/>
      <c r="P334" s="189"/>
      <c r="X334" s="107"/>
    </row>
    <row r="335" spans="1:24" ht="13.5">
      <c r="A335" s="107"/>
      <c r="B335" s="107"/>
      <c r="C335" s="107"/>
      <c r="D335" s="107"/>
      <c r="E335" s="107"/>
      <c r="F335" s="107"/>
      <c r="G335" s="107"/>
      <c r="H335" s="107"/>
      <c r="I335" s="107"/>
      <c r="J335" s="189"/>
      <c r="K335" s="107"/>
      <c r="L335" s="189"/>
      <c r="M335" s="189"/>
      <c r="N335" s="189"/>
      <c r="O335" s="189"/>
      <c r="P335" s="189"/>
      <c r="X335" s="107"/>
    </row>
    <row r="336" spans="1:24" ht="13.5">
      <c r="A336" s="107"/>
      <c r="B336" s="107"/>
      <c r="C336" s="107"/>
      <c r="D336" s="107"/>
      <c r="E336" s="107"/>
      <c r="F336" s="107"/>
      <c r="G336" s="107"/>
      <c r="H336" s="107"/>
      <c r="I336" s="107"/>
      <c r="J336" s="189"/>
      <c r="K336" s="107"/>
      <c r="L336" s="189"/>
      <c r="M336" s="189"/>
      <c r="N336" s="189"/>
      <c r="O336" s="189"/>
      <c r="P336" s="189"/>
      <c r="X336" s="107"/>
    </row>
    <row r="337" spans="1:24" ht="13.5">
      <c r="A337" s="107"/>
      <c r="B337" s="107"/>
      <c r="C337" s="107"/>
      <c r="D337" s="107"/>
      <c r="E337" s="107"/>
      <c r="F337" s="107"/>
      <c r="G337" s="107"/>
      <c r="H337" s="107"/>
      <c r="I337" s="107"/>
      <c r="J337" s="189"/>
      <c r="K337" s="107"/>
      <c r="L337" s="189"/>
      <c r="M337" s="189"/>
      <c r="N337" s="189"/>
      <c r="O337" s="189"/>
      <c r="P337" s="189"/>
      <c r="X337" s="107"/>
    </row>
    <row r="338" spans="1:24" ht="13.5">
      <c r="A338" s="107"/>
      <c r="B338" s="107"/>
      <c r="C338" s="107"/>
      <c r="D338" s="107"/>
      <c r="E338" s="107"/>
      <c r="F338" s="107"/>
      <c r="G338" s="107"/>
      <c r="H338" s="107"/>
      <c r="I338" s="107"/>
      <c r="J338" s="189"/>
      <c r="K338" s="107"/>
      <c r="L338" s="189"/>
      <c r="M338" s="189"/>
      <c r="N338" s="189"/>
      <c r="O338" s="189"/>
      <c r="P338" s="189"/>
      <c r="X338" s="107"/>
    </row>
    <row r="339" spans="1:24" ht="13.5">
      <c r="A339" s="107"/>
      <c r="B339" s="107"/>
      <c r="C339" s="107"/>
      <c r="D339" s="107"/>
      <c r="E339" s="107"/>
      <c r="F339" s="107"/>
      <c r="G339" s="107"/>
      <c r="H339" s="107"/>
      <c r="I339" s="107"/>
      <c r="J339" s="189"/>
      <c r="K339" s="107"/>
      <c r="L339" s="189"/>
      <c r="M339" s="189"/>
      <c r="N339" s="189"/>
      <c r="O339" s="189"/>
      <c r="P339" s="189"/>
      <c r="X339" s="107"/>
    </row>
    <row r="340" spans="1:24" ht="13.5">
      <c r="A340" s="107"/>
      <c r="B340" s="107"/>
      <c r="C340" s="107"/>
      <c r="D340" s="107"/>
      <c r="E340" s="107"/>
      <c r="F340" s="107"/>
      <c r="G340" s="107"/>
      <c r="H340" s="107"/>
      <c r="I340" s="107"/>
      <c r="J340" s="189"/>
      <c r="K340" s="107"/>
      <c r="L340" s="189"/>
      <c r="M340" s="189"/>
      <c r="N340" s="189"/>
      <c r="O340" s="189"/>
      <c r="P340" s="189"/>
      <c r="X340" s="107"/>
    </row>
  </sheetData>
  <sheetProtection deleteRows="0"/>
  <mergeCells count="88">
    <mergeCell ref="A52:B52"/>
    <mergeCell ref="C52:E52"/>
    <mergeCell ref="A72:B72"/>
    <mergeCell ref="A56:X56"/>
    <mergeCell ref="C54:E54"/>
    <mergeCell ref="F54:H54"/>
    <mergeCell ref="A53:X53"/>
    <mergeCell ref="A64:B64"/>
    <mergeCell ref="M80:P80"/>
    <mergeCell ref="A79:B79"/>
    <mergeCell ref="A76:B76"/>
    <mergeCell ref="L78:L82"/>
    <mergeCell ref="F78:H78"/>
    <mergeCell ref="F79:H79"/>
    <mergeCell ref="A82:B82"/>
    <mergeCell ref="F80:H80"/>
    <mergeCell ref="M82:P82"/>
    <mergeCell ref="A80:B80"/>
    <mergeCell ref="C82:E82"/>
    <mergeCell ref="F82:H82"/>
    <mergeCell ref="C80:E80"/>
    <mergeCell ref="A65:X65"/>
    <mergeCell ref="C76:E76"/>
    <mergeCell ref="F76:H76"/>
    <mergeCell ref="A81:B81"/>
    <mergeCell ref="C81:E81"/>
    <mergeCell ref="F81:H81"/>
    <mergeCell ref="M81:P81"/>
    <mergeCell ref="C79:E79"/>
    <mergeCell ref="M78:P78"/>
    <mergeCell ref="C47:E47"/>
    <mergeCell ref="C74:E74"/>
    <mergeCell ref="A57:X57"/>
    <mergeCell ref="A48:X48"/>
    <mergeCell ref="C78:E78"/>
    <mergeCell ref="A66:X66"/>
    <mergeCell ref="F74:H74"/>
    <mergeCell ref="A49:X49"/>
    <mergeCell ref="A10:X10"/>
    <mergeCell ref="A78:B78"/>
    <mergeCell ref="C72:E72"/>
    <mergeCell ref="A55:X55"/>
    <mergeCell ref="M79:P79"/>
    <mergeCell ref="C64:E64"/>
    <mergeCell ref="F64:H64"/>
    <mergeCell ref="F72:H72"/>
    <mergeCell ref="A73:X73"/>
    <mergeCell ref="A74:B74"/>
    <mergeCell ref="Q7:X7"/>
    <mergeCell ref="A9:X9"/>
    <mergeCell ref="A2:A7"/>
    <mergeCell ref="F41:H41"/>
    <mergeCell ref="A42:X42"/>
    <mergeCell ref="Q2:X2"/>
    <mergeCell ref="Q5:X5"/>
    <mergeCell ref="C18:E18"/>
    <mergeCell ref="F18:H18"/>
    <mergeCell ref="W3:X3"/>
    <mergeCell ref="M3:O3"/>
    <mergeCell ref="C41:E41"/>
    <mergeCell ref="F47:H47"/>
    <mergeCell ref="F52:H52"/>
    <mergeCell ref="A54:B54"/>
    <mergeCell ref="P3:P7"/>
    <mergeCell ref="A41:B41"/>
    <mergeCell ref="A18:B18"/>
    <mergeCell ref="A47:B47"/>
    <mergeCell ref="A20:X20"/>
    <mergeCell ref="N4:N7"/>
    <mergeCell ref="C8:E8"/>
    <mergeCell ref="A43:X43"/>
    <mergeCell ref="F8:H8"/>
    <mergeCell ref="C4:E7"/>
    <mergeCell ref="J2:P2"/>
    <mergeCell ref="S3:T3"/>
    <mergeCell ref="A19:X19"/>
    <mergeCell ref="Q3:R3"/>
    <mergeCell ref="F4:H7"/>
    <mergeCell ref="J3:J7"/>
    <mergeCell ref="K3:K7"/>
    <mergeCell ref="U3:V3"/>
    <mergeCell ref="O4:O7"/>
    <mergeCell ref="L3:L7"/>
    <mergeCell ref="A1:X1"/>
    <mergeCell ref="B2:B7"/>
    <mergeCell ref="I4:I7"/>
    <mergeCell ref="M4:M7"/>
    <mergeCell ref="C2:I3"/>
  </mergeCells>
  <conditionalFormatting sqref="Q78:R78 W78:X78">
    <cfRule type="cellIs" priority="363" dxfId="67" operator="greaterThan" stopIfTrue="1">
      <formula>2</formula>
    </cfRule>
  </conditionalFormatting>
  <conditionalFormatting sqref="K50:K51 K11:K15 K32:K40 K21:K26 K17 K28:K29">
    <cfRule type="cellIs" priority="277" dxfId="67" operator="lessThan" stopIfTrue="1">
      <formula>3</formula>
    </cfRule>
  </conditionalFormatting>
  <conditionalFormatting sqref="L40 L26 L28:L29 L31:L35">
    <cfRule type="cellIs" priority="250" dxfId="2" operator="notEqual" stopIfTrue="1">
      <formula>M26+N26+O26</formula>
    </cfRule>
  </conditionalFormatting>
  <conditionalFormatting sqref="L21">
    <cfRule type="cellIs" priority="226" dxfId="2" operator="notEqual" stopIfTrue="1">
      <formula>M21+N21+O21</formula>
    </cfRule>
  </conditionalFormatting>
  <conditionalFormatting sqref="L22">
    <cfRule type="cellIs" priority="225" dxfId="2" operator="notEqual" stopIfTrue="1">
      <formula>M22+N22+O22</formula>
    </cfRule>
  </conditionalFormatting>
  <conditionalFormatting sqref="L24">
    <cfRule type="cellIs" priority="224" dxfId="2" operator="notEqual" stopIfTrue="1">
      <formula>M24+N24+O24</formula>
    </cfRule>
  </conditionalFormatting>
  <conditionalFormatting sqref="L25">
    <cfRule type="cellIs" priority="222" dxfId="2" operator="notEqual" stopIfTrue="1">
      <formula>M25+N25+O25</formula>
    </cfRule>
  </conditionalFormatting>
  <conditionalFormatting sqref="L36">
    <cfRule type="cellIs" priority="219" dxfId="2" operator="notEqual" stopIfTrue="1">
      <formula>M36+N36+O36</formula>
    </cfRule>
  </conditionalFormatting>
  <conditionalFormatting sqref="L37">
    <cfRule type="cellIs" priority="218" dxfId="2" operator="notEqual" stopIfTrue="1">
      <formula>M37+N37+O37</formula>
    </cfRule>
  </conditionalFormatting>
  <conditionalFormatting sqref="L38">
    <cfRule type="cellIs" priority="217" dxfId="2" operator="notEqual" stopIfTrue="1">
      <formula>M38+N38+O38</formula>
    </cfRule>
  </conditionalFormatting>
  <conditionalFormatting sqref="L39">
    <cfRule type="cellIs" priority="215" dxfId="2" operator="notEqual" stopIfTrue="1">
      <formula>M39+N39+O39</formula>
    </cfRule>
  </conditionalFormatting>
  <conditionalFormatting sqref="L44">
    <cfRule type="cellIs" priority="192" dxfId="2" operator="notEqual" stopIfTrue="1">
      <formula>M44+N44+O44</formula>
    </cfRule>
  </conditionalFormatting>
  <conditionalFormatting sqref="L45">
    <cfRule type="cellIs" priority="191" dxfId="2" operator="notEqual" stopIfTrue="1">
      <formula>M45+N45+O45</formula>
    </cfRule>
  </conditionalFormatting>
  <conditionalFormatting sqref="L46">
    <cfRule type="cellIs" priority="190" dxfId="2" operator="notEqual" stopIfTrue="1">
      <formula>M46+N46+O46</formula>
    </cfRule>
  </conditionalFormatting>
  <conditionalFormatting sqref="L50">
    <cfRule type="cellIs" priority="185" dxfId="2" operator="notEqual" stopIfTrue="1">
      <formula>M50+N50+O50</formula>
    </cfRule>
  </conditionalFormatting>
  <conditionalFormatting sqref="L51">
    <cfRule type="cellIs" priority="184" dxfId="2" operator="notEqual" stopIfTrue="1">
      <formula>M51+N51+O51</formula>
    </cfRule>
  </conditionalFormatting>
  <conditionalFormatting sqref="L58">
    <cfRule type="cellIs" priority="175" dxfId="2" operator="notEqual" stopIfTrue="1">
      <formula>M58+N58+O58</formula>
    </cfRule>
  </conditionalFormatting>
  <conditionalFormatting sqref="L67">
    <cfRule type="cellIs" priority="167" dxfId="2" operator="notEqual" stopIfTrue="1">
      <formula>M67+N67+O67</formula>
    </cfRule>
  </conditionalFormatting>
  <conditionalFormatting sqref="L68">
    <cfRule type="cellIs" priority="166" dxfId="2" operator="notEqual" stopIfTrue="1">
      <formula>M68+N68+O68</formula>
    </cfRule>
  </conditionalFormatting>
  <conditionalFormatting sqref="L69">
    <cfRule type="cellIs" priority="165" dxfId="2" operator="notEqual" stopIfTrue="1">
      <formula>M69+N69+O69</formula>
    </cfRule>
  </conditionalFormatting>
  <conditionalFormatting sqref="L70">
    <cfRule type="cellIs" priority="164" dxfId="2" operator="notEqual" stopIfTrue="1">
      <formula>M70+N70+O70</formula>
    </cfRule>
  </conditionalFormatting>
  <conditionalFormatting sqref="L71">
    <cfRule type="cellIs" priority="163" dxfId="2" operator="notEqual" stopIfTrue="1">
      <formula>M71+N71+O71</formula>
    </cfRule>
  </conditionalFormatting>
  <conditionalFormatting sqref="L11">
    <cfRule type="cellIs" priority="147" dxfId="2" operator="notEqual" stopIfTrue="1">
      <formula>M11+N11+O11</formula>
    </cfRule>
  </conditionalFormatting>
  <conditionalFormatting sqref="L12">
    <cfRule type="cellIs" priority="146" dxfId="2" operator="notEqual" stopIfTrue="1">
      <formula>M12+N12+O12</formula>
    </cfRule>
  </conditionalFormatting>
  <conditionalFormatting sqref="L13">
    <cfRule type="cellIs" priority="145" dxfId="2" operator="notEqual" stopIfTrue="1">
      <formula>M13+N13+O13</formula>
    </cfRule>
  </conditionalFormatting>
  <conditionalFormatting sqref="L14:L15">
    <cfRule type="cellIs" priority="144" dxfId="2" operator="notEqual" stopIfTrue="1">
      <formula>M14+N14+O14</formula>
    </cfRule>
  </conditionalFormatting>
  <conditionalFormatting sqref="L17">
    <cfRule type="cellIs" priority="142" dxfId="2" operator="notEqual" stopIfTrue="1">
      <formula>M17+N17+O17</formula>
    </cfRule>
  </conditionalFormatting>
  <conditionalFormatting sqref="K58">
    <cfRule type="cellIs" priority="68" dxfId="67" operator="lessThan" stopIfTrue="1">
      <formula>3</formula>
    </cfRule>
  </conditionalFormatting>
  <conditionalFormatting sqref="K59">
    <cfRule type="cellIs" priority="67" dxfId="67" operator="lessThan" stopIfTrue="1">
      <formula>3</formula>
    </cfRule>
  </conditionalFormatting>
  <conditionalFormatting sqref="K60">
    <cfRule type="cellIs" priority="66" dxfId="67" operator="lessThan" stopIfTrue="1">
      <formula>3</formula>
    </cfRule>
  </conditionalFormatting>
  <conditionalFormatting sqref="K61">
    <cfRule type="cellIs" priority="65" dxfId="67" operator="lessThan" stopIfTrue="1">
      <formula>3</formula>
    </cfRule>
  </conditionalFormatting>
  <conditionalFormatting sqref="K62">
    <cfRule type="cellIs" priority="64" dxfId="67" operator="lessThan" stopIfTrue="1">
      <formula>3</formula>
    </cfRule>
  </conditionalFormatting>
  <conditionalFormatting sqref="K63">
    <cfRule type="cellIs" priority="63" dxfId="67" operator="lessThan" stopIfTrue="1">
      <formula>3</formula>
    </cfRule>
  </conditionalFormatting>
  <conditionalFormatting sqref="K67">
    <cfRule type="cellIs" priority="62" dxfId="67" operator="lessThan" stopIfTrue="1">
      <formula>3</formula>
    </cfRule>
  </conditionalFormatting>
  <conditionalFormatting sqref="K68">
    <cfRule type="cellIs" priority="61" dxfId="67" operator="lessThan" stopIfTrue="1">
      <formula>3</formula>
    </cfRule>
  </conditionalFormatting>
  <conditionalFormatting sqref="K69">
    <cfRule type="cellIs" priority="60" dxfId="67" operator="lessThan" stopIfTrue="1">
      <formula>3</formula>
    </cfRule>
  </conditionalFormatting>
  <conditionalFormatting sqref="K70">
    <cfRule type="cellIs" priority="59" dxfId="67" operator="lessThan" stopIfTrue="1">
      <formula>3</formula>
    </cfRule>
  </conditionalFormatting>
  <conditionalFormatting sqref="K71">
    <cfRule type="cellIs" priority="58" dxfId="67" operator="lessThan" stopIfTrue="1">
      <formula>3</formula>
    </cfRule>
  </conditionalFormatting>
  <conditionalFormatting sqref="K74">
    <cfRule type="cellIs" priority="42" dxfId="2" operator="lessThan" stopIfTrue="1">
      <formula>60</formula>
    </cfRule>
  </conditionalFormatting>
  <conditionalFormatting sqref="Q82">
    <cfRule type="cellIs" priority="41" dxfId="2" operator="greaterThan" stopIfTrue="1">
      <formula>8</formula>
    </cfRule>
  </conditionalFormatting>
  <conditionalFormatting sqref="R82:S82 U82:X82">
    <cfRule type="cellIs" priority="40" dxfId="2" operator="greaterThan" stopIfTrue="1">
      <formula>8</formula>
    </cfRule>
  </conditionalFormatting>
  <conditionalFormatting sqref="S82">
    <cfRule type="cellIs" priority="39" dxfId="2" operator="greaterThan" stopIfTrue="1">
      <formula>8</formula>
    </cfRule>
  </conditionalFormatting>
  <conditionalFormatting sqref="U82">
    <cfRule type="cellIs" priority="37" dxfId="2" operator="greaterThan" stopIfTrue="1">
      <formula>8</formula>
    </cfRule>
  </conditionalFormatting>
  <conditionalFormatting sqref="V82">
    <cfRule type="cellIs" priority="36" dxfId="2" operator="greaterThan" stopIfTrue="1">
      <formula>8</formula>
    </cfRule>
  </conditionalFormatting>
  <conditionalFormatting sqref="W82">
    <cfRule type="cellIs" priority="35" dxfId="2" operator="greaterThan" stopIfTrue="1">
      <formula>8</formula>
    </cfRule>
  </conditionalFormatting>
  <conditionalFormatting sqref="X82">
    <cfRule type="cellIs" priority="34" dxfId="2" operator="greaterThan" stopIfTrue="1">
      <formula>8</formula>
    </cfRule>
  </conditionalFormatting>
  <conditionalFormatting sqref="K52">
    <cfRule type="cellIs" priority="32" dxfId="2" operator="lessThan" stopIfTrue="1">
      <formula>24</formula>
    </cfRule>
  </conditionalFormatting>
  <conditionalFormatting sqref="L15">
    <cfRule type="cellIs" priority="29" dxfId="2" operator="notEqual" stopIfTrue="1">
      <formula>M15+N15+O15</formula>
    </cfRule>
  </conditionalFormatting>
  <conditionalFormatting sqref="L29 L31:L35">
    <cfRule type="cellIs" priority="27" dxfId="2" operator="notEqual" stopIfTrue="1">
      <formula>M29+N29+O29</formula>
    </cfRule>
  </conditionalFormatting>
  <conditionalFormatting sqref="L32:L35">
    <cfRule type="cellIs" priority="26" dxfId="2" operator="notEqual" stopIfTrue="1">
      <formula>M32+N32+O32</formula>
    </cfRule>
  </conditionalFormatting>
  <conditionalFormatting sqref="L35">
    <cfRule type="cellIs" priority="25" dxfId="2" operator="notEqual" stopIfTrue="1">
      <formula>M35+N35+O35</formula>
    </cfRule>
  </conditionalFormatting>
  <conditionalFormatting sqref="L36">
    <cfRule type="cellIs" priority="24" dxfId="2" operator="notEqual" stopIfTrue="1">
      <formula>M36+N36+O36</formula>
    </cfRule>
  </conditionalFormatting>
  <conditionalFormatting sqref="L37">
    <cfRule type="cellIs" priority="23" dxfId="2" operator="notEqual" stopIfTrue="1">
      <formula>M37+N37+O37</formula>
    </cfRule>
  </conditionalFormatting>
  <conditionalFormatting sqref="L38">
    <cfRule type="cellIs" priority="22" dxfId="2" operator="notEqual" stopIfTrue="1">
      <formula>M38+N38+O38</formula>
    </cfRule>
  </conditionalFormatting>
  <conditionalFormatting sqref="L39">
    <cfRule type="cellIs" priority="21" dxfId="2" operator="notEqual" stopIfTrue="1">
      <formula>M39+N39+O39</formula>
    </cfRule>
  </conditionalFormatting>
  <conditionalFormatting sqref="L59:L63">
    <cfRule type="cellIs" priority="14" dxfId="2" operator="notEqual" stopIfTrue="1">
      <formula>M59+N59+O59</formula>
    </cfRule>
  </conditionalFormatting>
  <conditionalFormatting sqref="L23">
    <cfRule type="cellIs" priority="13" dxfId="2" operator="notEqual" stopIfTrue="1">
      <formula>M23+N23+O23</formula>
    </cfRule>
  </conditionalFormatting>
  <conditionalFormatting sqref="K31">
    <cfRule type="cellIs" priority="12" dxfId="67" operator="lessThan" stopIfTrue="1">
      <formula>3</formula>
    </cfRule>
  </conditionalFormatting>
  <conditionalFormatting sqref="K16">
    <cfRule type="cellIs" priority="7" dxfId="67" operator="lessThan" stopIfTrue="1">
      <formula>3</formula>
    </cfRule>
  </conditionalFormatting>
  <conditionalFormatting sqref="L16">
    <cfRule type="cellIs" priority="6" dxfId="2" operator="notEqual" stopIfTrue="1">
      <formula>M16+N16+O16</formula>
    </cfRule>
  </conditionalFormatting>
  <conditionalFormatting sqref="K27">
    <cfRule type="cellIs" priority="5" dxfId="67" operator="lessThan" stopIfTrue="1">
      <formula>3</formula>
    </cfRule>
  </conditionalFormatting>
  <conditionalFormatting sqref="L27">
    <cfRule type="cellIs" priority="4" dxfId="2" operator="notEqual" stopIfTrue="1">
      <formula>M27+N27+O27</formula>
    </cfRule>
  </conditionalFormatting>
  <conditionalFormatting sqref="K30">
    <cfRule type="cellIs" priority="3" dxfId="67" operator="lessThan" stopIfTrue="1">
      <formula>3</formula>
    </cfRule>
  </conditionalFormatting>
  <conditionalFormatting sqref="L30">
    <cfRule type="cellIs" priority="2" dxfId="2" operator="notEqual" stopIfTrue="1">
      <formula>M30+N30+O30</formula>
    </cfRule>
  </conditionalFormatting>
  <conditionalFormatting sqref="L30">
    <cfRule type="cellIs" priority="1" dxfId="2" operator="notEqual" stopIfTrue="1">
      <formula>M30+N30+O30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72" customWidth="1"/>
    <col min="22" max="16384" width="8.875" style="72" customWidth="1"/>
  </cols>
  <sheetData>
    <row r="2" spans="1:21" s="114" customFormat="1" ht="19.5" customHeight="1" thickBot="1">
      <c r="A2" s="416" t="s">
        <v>138</v>
      </c>
      <c r="B2" s="416"/>
      <c r="C2" s="416"/>
      <c r="D2" s="34"/>
      <c r="E2" s="35"/>
      <c r="F2" s="35"/>
      <c r="G2" s="35"/>
      <c r="H2" s="36"/>
      <c r="I2" s="37"/>
      <c r="J2" s="37"/>
      <c r="K2" s="38"/>
      <c r="L2" s="113"/>
      <c r="M2" s="416" t="s">
        <v>139</v>
      </c>
      <c r="N2" s="416"/>
      <c r="O2" s="416"/>
      <c r="P2" s="416"/>
      <c r="Q2" s="37"/>
      <c r="R2" s="37"/>
      <c r="S2" s="37"/>
      <c r="T2" s="37"/>
      <c r="U2" s="37"/>
    </row>
    <row r="3" spans="1:21" s="114" customFormat="1" ht="16.5" customHeight="1">
      <c r="A3" s="417" t="s">
        <v>49</v>
      </c>
      <c r="B3" s="419" t="s">
        <v>50</v>
      </c>
      <c r="C3" s="419"/>
      <c r="D3" s="419"/>
      <c r="E3" s="419"/>
      <c r="F3" s="419"/>
      <c r="G3" s="419"/>
      <c r="H3" s="421" t="s">
        <v>51</v>
      </c>
      <c r="I3" s="419" t="s">
        <v>52</v>
      </c>
      <c r="J3" s="419"/>
      <c r="K3" s="423"/>
      <c r="L3" s="113"/>
      <c r="M3" s="424" t="s">
        <v>53</v>
      </c>
      <c r="N3" s="425"/>
      <c r="O3" s="428" t="s">
        <v>54</v>
      </c>
      <c r="P3" s="429"/>
      <c r="Q3" s="429"/>
      <c r="R3" s="429"/>
      <c r="S3" s="429"/>
      <c r="T3" s="430"/>
      <c r="U3" s="437" t="s">
        <v>51</v>
      </c>
    </row>
    <row r="4" spans="1:21" s="114" customFormat="1" ht="16.5" customHeight="1">
      <c r="A4" s="418"/>
      <c r="B4" s="420"/>
      <c r="C4" s="420"/>
      <c r="D4" s="420"/>
      <c r="E4" s="420"/>
      <c r="F4" s="420"/>
      <c r="G4" s="420"/>
      <c r="H4" s="422"/>
      <c r="I4" s="420" t="s">
        <v>55</v>
      </c>
      <c r="J4" s="440" t="s">
        <v>56</v>
      </c>
      <c r="K4" s="441"/>
      <c r="L4" s="113"/>
      <c r="M4" s="426"/>
      <c r="N4" s="427"/>
      <c r="O4" s="431"/>
      <c r="P4" s="432"/>
      <c r="Q4" s="432"/>
      <c r="R4" s="432"/>
      <c r="S4" s="432"/>
      <c r="T4" s="433"/>
      <c r="U4" s="438"/>
    </row>
    <row r="5" spans="1:21" s="114" customFormat="1" ht="27" customHeight="1">
      <c r="A5" s="418"/>
      <c r="B5" s="420"/>
      <c r="C5" s="420"/>
      <c r="D5" s="420"/>
      <c r="E5" s="420"/>
      <c r="F5" s="420"/>
      <c r="G5" s="420"/>
      <c r="H5" s="422"/>
      <c r="I5" s="420"/>
      <c r="J5" s="440"/>
      <c r="K5" s="441"/>
      <c r="L5" s="113"/>
      <c r="M5" s="426"/>
      <c r="N5" s="427"/>
      <c r="O5" s="434"/>
      <c r="P5" s="435"/>
      <c r="Q5" s="435"/>
      <c r="R5" s="435"/>
      <c r="S5" s="435"/>
      <c r="T5" s="436"/>
      <c r="U5" s="439"/>
    </row>
    <row r="6" spans="1:21" s="114" customFormat="1" ht="30" customHeight="1">
      <c r="A6" s="66" t="str">
        <f>ЗМІСТ!A50</f>
        <v>ОК. 31</v>
      </c>
      <c r="B6" s="442" t="str">
        <f>ЗМІСТ!B50</f>
        <v>Навчальна практика</v>
      </c>
      <c r="C6" s="442"/>
      <c r="D6" s="442"/>
      <c r="E6" s="442"/>
      <c r="F6" s="442"/>
      <c r="G6" s="442"/>
      <c r="H6" s="41" t="s">
        <v>206</v>
      </c>
      <c r="I6" s="67">
        <v>8</v>
      </c>
      <c r="J6" s="443"/>
      <c r="K6" s="444"/>
      <c r="L6" s="113"/>
      <c r="M6" s="445"/>
      <c r="N6" s="446"/>
      <c r="O6" s="451" t="s">
        <v>240</v>
      </c>
      <c r="P6" s="452"/>
      <c r="Q6" s="452"/>
      <c r="R6" s="452"/>
      <c r="S6" s="452"/>
      <c r="T6" s="453"/>
      <c r="U6" s="460">
        <v>8</v>
      </c>
    </row>
    <row r="7" spans="1:21" s="114" customFormat="1" ht="30" customHeight="1">
      <c r="A7" s="66" t="str">
        <f>ЗМІСТ!A51</f>
        <v>ОК. 32</v>
      </c>
      <c r="B7" s="442" t="str">
        <f>ЗМІСТ!B51</f>
        <v>Виробнича практика</v>
      </c>
      <c r="C7" s="442"/>
      <c r="D7" s="442"/>
      <c r="E7" s="442"/>
      <c r="F7" s="442"/>
      <c r="G7" s="442"/>
      <c r="H7" s="70" t="s">
        <v>193</v>
      </c>
      <c r="I7" s="67">
        <v>14</v>
      </c>
      <c r="J7" s="443"/>
      <c r="K7" s="444"/>
      <c r="L7" s="113"/>
      <c r="M7" s="447"/>
      <c r="N7" s="448"/>
      <c r="O7" s="454"/>
      <c r="P7" s="455"/>
      <c r="Q7" s="455"/>
      <c r="R7" s="455"/>
      <c r="S7" s="455"/>
      <c r="T7" s="456"/>
      <c r="U7" s="461"/>
    </row>
    <row r="8" spans="1:21" s="114" customFormat="1" ht="30" customHeight="1">
      <c r="A8" s="66"/>
      <c r="B8" s="442"/>
      <c r="C8" s="442"/>
      <c r="D8" s="442"/>
      <c r="E8" s="442"/>
      <c r="F8" s="442"/>
      <c r="G8" s="442"/>
      <c r="H8" s="70"/>
      <c r="I8" s="67"/>
      <c r="J8" s="490"/>
      <c r="K8" s="491"/>
      <c r="L8" s="113"/>
      <c r="M8" s="447"/>
      <c r="N8" s="448"/>
      <c r="O8" s="454"/>
      <c r="P8" s="455"/>
      <c r="Q8" s="455"/>
      <c r="R8" s="455"/>
      <c r="S8" s="455"/>
      <c r="T8" s="456"/>
      <c r="U8" s="461"/>
    </row>
    <row r="9" spans="1:21" s="114" customFormat="1" ht="30" customHeight="1" thickBot="1">
      <c r="A9" s="68"/>
      <c r="B9" s="463"/>
      <c r="C9" s="463"/>
      <c r="D9" s="463"/>
      <c r="E9" s="463"/>
      <c r="F9" s="463"/>
      <c r="G9" s="463"/>
      <c r="H9" s="71"/>
      <c r="I9" s="69"/>
      <c r="J9" s="464"/>
      <c r="K9" s="465"/>
      <c r="L9" s="112"/>
      <c r="M9" s="449"/>
      <c r="N9" s="450"/>
      <c r="O9" s="457"/>
      <c r="P9" s="458"/>
      <c r="Q9" s="458"/>
      <c r="R9" s="458"/>
      <c r="S9" s="458"/>
      <c r="T9" s="459"/>
      <c r="U9" s="462"/>
    </row>
    <row r="12" spans="1:21" ht="19.5" customHeight="1" thickBot="1">
      <c r="A12" s="468" t="s">
        <v>57</v>
      </c>
      <c r="B12" s="468"/>
      <c r="C12" s="468"/>
      <c r="D12" s="46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69" t="s">
        <v>58</v>
      </c>
      <c r="B13" s="470"/>
      <c r="C13" s="470"/>
      <c r="D13" s="470"/>
      <c r="E13" s="470"/>
      <c r="F13" s="470"/>
      <c r="G13" s="470"/>
      <c r="H13" s="470"/>
      <c r="I13" s="39" t="s">
        <v>59</v>
      </c>
      <c r="J13" s="39" t="s">
        <v>60</v>
      </c>
      <c r="K13" s="39" t="s">
        <v>61</v>
      </c>
      <c r="L13" s="39" t="s">
        <v>62</v>
      </c>
      <c r="M13" s="39" t="s">
        <v>63</v>
      </c>
      <c r="N13" s="39" t="s">
        <v>64</v>
      </c>
      <c r="O13" s="39" t="s">
        <v>65</v>
      </c>
      <c r="P13" s="39" t="s">
        <v>66</v>
      </c>
      <c r="Q13" s="471" t="s">
        <v>44</v>
      </c>
      <c r="R13" s="471"/>
      <c r="S13" s="471"/>
      <c r="T13" s="471"/>
      <c r="U13" s="472"/>
    </row>
    <row r="14" spans="1:21" ht="24.75" customHeight="1">
      <c r="A14" s="473" t="s">
        <v>100</v>
      </c>
      <c r="B14" s="474"/>
      <c r="C14" s="474"/>
      <c r="D14" s="474"/>
      <c r="E14" s="474"/>
      <c r="F14" s="474"/>
      <c r="G14" s="474"/>
      <c r="H14" s="474"/>
      <c r="I14" s="40">
        <f>ЗМІСТ!Q6</f>
        <v>18</v>
      </c>
      <c r="J14" s="40">
        <f>ЗМІСТ!R6</f>
        <v>18</v>
      </c>
      <c r="K14" s="40">
        <f>ЗМІСТ!S6</f>
        <v>18</v>
      </c>
      <c r="L14" s="40">
        <f>ЗМІСТ!T6</f>
        <v>18</v>
      </c>
      <c r="M14" s="40">
        <f>ЗМІСТ!U6</f>
        <v>15</v>
      </c>
      <c r="N14" s="40">
        <f>ЗМІСТ!V6</f>
        <v>15</v>
      </c>
      <c r="O14" s="40">
        <f>ЗМІСТ!W6</f>
        <v>15</v>
      </c>
      <c r="P14" s="40">
        <f>ЗМІСТ!X6</f>
        <v>15</v>
      </c>
      <c r="Q14" s="475">
        <f>SUM(I14:P14)</f>
        <v>132</v>
      </c>
      <c r="R14" s="475"/>
      <c r="S14" s="475"/>
      <c r="T14" s="475"/>
      <c r="U14" s="476"/>
    </row>
    <row r="15" spans="1:21" ht="24.75" customHeight="1">
      <c r="A15" s="473" t="s">
        <v>140</v>
      </c>
      <c r="B15" s="474"/>
      <c r="C15" s="474"/>
      <c r="D15" s="474"/>
      <c r="E15" s="474"/>
      <c r="F15" s="474"/>
      <c r="G15" s="474"/>
      <c r="H15" s="474"/>
      <c r="I15" s="40">
        <f>I14-ROUNDDOWN(SUM(ЗМІСТ!Q50:Q51)/1.5,0)</f>
        <v>18</v>
      </c>
      <c r="J15" s="40">
        <f>J14-ROUNDDOWN(SUM(ЗМІСТ!R50:R51)/1.5,0)</f>
        <v>16</v>
      </c>
      <c r="K15" s="40">
        <f>K14-ROUNDDOWN(SUM(ЗМІСТ!S50:S51)/1.5,0)</f>
        <v>16</v>
      </c>
      <c r="L15" s="40">
        <f>L14-ROUNDDOWN(SUM(ЗМІСТ!T50:T51)/1.5,0)</f>
        <v>16</v>
      </c>
      <c r="M15" s="40">
        <f>M14-ROUNDDOWN(SUM(ЗМІСТ!U50:U51)/1.5,0)</f>
        <v>13</v>
      </c>
      <c r="N15" s="40">
        <f>N14-ROUNDDOWN(SUM(ЗМІСТ!V50:V51)/1.5,0)</f>
        <v>11</v>
      </c>
      <c r="O15" s="40">
        <v>10</v>
      </c>
      <c r="P15" s="40">
        <f>P14-ROUNDDOWN(SUM(ЗМІСТ!X50:X51)/1.5,0)</f>
        <v>10</v>
      </c>
      <c r="Q15" s="475">
        <f>SUM(I15:P15)</f>
        <v>110</v>
      </c>
      <c r="R15" s="475"/>
      <c r="S15" s="475"/>
      <c r="T15" s="475"/>
      <c r="U15" s="476"/>
    </row>
    <row r="16" spans="1:21" ht="24.75" customHeight="1">
      <c r="A16" s="473" t="s">
        <v>67</v>
      </c>
      <c r="B16" s="474"/>
      <c r="C16" s="474"/>
      <c r="D16" s="474"/>
      <c r="E16" s="474"/>
      <c r="F16" s="474"/>
      <c r="G16" s="474"/>
      <c r="H16" s="474"/>
      <c r="I16" s="70">
        <v>260</v>
      </c>
      <c r="J16" s="70">
        <v>200</v>
      </c>
      <c r="K16" s="70">
        <v>240</v>
      </c>
      <c r="L16" s="70">
        <v>200</v>
      </c>
      <c r="M16" s="70">
        <v>210</v>
      </c>
      <c r="N16" s="70">
        <v>200</v>
      </c>
      <c r="O16" s="70">
        <f>10*(30-SUM(ЗМІСТ!W50:W51)-SUM(ЗМІСТ!W44:W46))</f>
        <v>200</v>
      </c>
      <c r="P16" s="70">
        <v>230</v>
      </c>
      <c r="Q16" s="475">
        <f>SUM(I16:P16)</f>
        <v>1740</v>
      </c>
      <c r="R16" s="475"/>
      <c r="S16" s="475"/>
      <c r="T16" s="475"/>
      <c r="U16" s="476"/>
    </row>
    <row r="17" spans="1:21" ht="24.75" customHeight="1">
      <c r="A17" s="473" t="s">
        <v>68</v>
      </c>
      <c r="B17" s="474"/>
      <c r="C17" s="474"/>
      <c r="D17" s="474"/>
      <c r="E17" s="474"/>
      <c r="F17" s="474"/>
      <c r="G17" s="474"/>
      <c r="H17" s="474"/>
      <c r="I17" s="41">
        <f>I16/I15</f>
        <v>14.444444444444445</v>
      </c>
      <c r="J17" s="41">
        <f aca="true" t="shared" si="0" ref="J17:P17">J16/J15</f>
        <v>12.5</v>
      </c>
      <c r="K17" s="41">
        <f t="shared" si="0"/>
        <v>15</v>
      </c>
      <c r="L17" s="41">
        <f t="shared" si="0"/>
        <v>12.5</v>
      </c>
      <c r="M17" s="41">
        <f t="shared" si="0"/>
        <v>16.153846153846153</v>
      </c>
      <c r="N17" s="41">
        <f t="shared" si="0"/>
        <v>18.181818181818183</v>
      </c>
      <c r="O17" s="41">
        <f t="shared" si="0"/>
        <v>20</v>
      </c>
      <c r="P17" s="41">
        <f t="shared" si="0"/>
        <v>23</v>
      </c>
      <c r="Q17" s="466"/>
      <c r="R17" s="466"/>
      <c r="S17" s="466"/>
      <c r="T17" s="466"/>
      <c r="U17" s="467"/>
    </row>
    <row r="18" spans="1:21" ht="24.75" customHeight="1">
      <c r="A18" s="484" t="s">
        <v>69</v>
      </c>
      <c r="B18" s="485"/>
      <c r="C18" s="485"/>
      <c r="D18" s="485"/>
      <c r="E18" s="485"/>
      <c r="F18" s="485"/>
      <c r="G18" s="485"/>
      <c r="H18" s="485"/>
      <c r="I18" s="41">
        <f>ЗМІСТ!Q76</f>
        <v>30</v>
      </c>
      <c r="J18" s="41">
        <f>ЗМІСТ!R76</f>
        <v>30</v>
      </c>
      <c r="K18" s="41">
        <f>ЗМІСТ!S76</f>
        <v>30</v>
      </c>
      <c r="L18" s="41">
        <f>ЗМІСТ!T76</f>
        <v>30</v>
      </c>
      <c r="M18" s="41">
        <f>ЗМІСТ!U76</f>
        <v>30</v>
      </c>
      <c r="N18" s="41">
        <f>ЗМІСТ!V76</f>
        <v>30</v>
      </c>
      <c r="O18" s="41">
        <f>ЗМІСТ!W76</f>
        <v>30</v>
      </c>
      <c r="P18" s="41">
        <f>ЗМІСТ!X76</f>
        <v>30</v>
      </c>
      <c r="Q18" s="486">
        <f>SUM(I18:P18)</f>
        <v>240</v>
      </c>
      <c r="R18" s="486"/>
      <c r="S18" s="486"/>
      <c r="T18" s="486"/>
      <c r="U18" s="487"/>
    </row>
    <row r="19" spans="1:21" ht="24.75" customHeight="1">
      <c r="A19" s="473" t="s">
        <v>70</v>
      </c>
      <c r="B19" s="474"/>
      <c r="C19" s="474"/>
      <c r="D19" s="474"/>
      <c r="E19" s="474"/>
      <c r="F19" s="474"/>
      <c r="G19" s="474"/>
      <c r="H19" s="474"/>
      <c r="I19" s="2">
        <f>ЗМІСТ!Q78</f>
        <v>2</v>
      </c>
      <c r="J19" s="2">
        <f>ЗМІСТ!R78</f>
        <v>2</v>
      </c>
      <c r="K19" s="2">
        <f>ЗМІСТ!S78</f>
        <v>2</v>
      </c>
      <c r="L19" s="2">
        <f>ЗМІСТ!T78</f>
        <v>1</v>
      </c>
      <c r="M19" s="2">
        <f>ЗМІСТ!U78</f>
        <v>2</v>
      </c>
      <c r="N19" s="2">
        <f>ЗМІСТ!V78</f>
        <v>3</v>
      </c>
      <c r="O19" s="2">
        <f>ЗМІСТ!W78</f>
        <v>1</v>
      </c>
      <c r="P19" s="2">
        <f>ЗМІСТ!X78</f>
        <v>2</v>
      </c>
      <c r="Q19" s="466">
        <f>SUM(I19:P19)</f>
        <v>15</v>
      </c>
      <c r="R19" s="466"/>
      <c r="S19" s="466"/>
      <c r="T19" s="466"/>
      <c r="U19" s="467"/>
    </row>
    <row r="20" spans="1:21" ht="24.75" customHeight="1">
      <c r="A20" s="473" t="s">
        <v>101</v>
      </c>
      <c r="B20" s="474"/>
      <c r="C20" s="474"/>
      <c r="D20" s="474"/>
      <c r="E20" s="474"/>
      <c r="F20" s="474"/>
      <c r="G20" s="474"/>
      <c r="H20" s="474"/>
      <c r="I20" s="2">
        <f>ЗМІСТ!Q79</f>
        <v>4</v>
      </c>
      <c r="J20" s="2">
        <f>ЗМІСТ!R79</f>
        <v>6</v>
      </c>
      <c r="K20" s="2">
        <f>ЗМІСТ!S79</f>
        <v>5</v>
      </c>
      <c r="L20" s="2">
        <f>ЗМІСТ!T79</f>
        <v>6</v>
      </c>
      <c r="M20" s="2">
        <f>ЗМІСТ!U79</f>
        <v>5</v>
      </c>
      <c r="N20" s="2">
        <f>ЗМІСТ!V79</f>
        <v>5</v>
      </c>
      <c r="O20" s="2">
        <f>ЗМІСТ!W79</f>
        <v>4</v>
      </c>
      <c r="P20" s="2">
        <f>ЗМІСТ!X79</f>
        <v>4</v>
      </c>
      <c r="Q20" s="466">
        <f>SUM(I20:P20)</f>
        <v>39</v>
      </c>
      <c r="R20" s="466"/>
      <c r="S20" s="466"/>
      <c r="T20" s="466"/>
      <c r="U20" s="467"/>
    </row>
    <row r="21" spans="1:21" ht="24.75" customHeight="1">
      <c r="A21" s="477" t="s">
        <v>71</v>
      </c>
      <c r="B21" s="478"/>
      <c r="C21" s="478"/>
      <c r="D21" s="478"/>
      <c r="E21" s="478"/>
      <c r="F21" s="478"/>
      <c r="G21" s="478"/>
      <c r="H21" s="479"/>
      <c r="I21" s="42">
        <f>ЗМІСТ!Q80</f>
        <v>0</v>
      </c>
      <c r="J21" s="42">
        <f>ЗМІСТ!R80</f>
        <v>0</v>
      </c>
      <c r="K21" s="42">
        <f>ЗМІСТ!S80</f>
        <v>0</v>
      </c>
      <c r="L21" s="42">
        <f>ЗМІСТ!T80</f>
        <v>1</v>
      </c>
      <c r="M21" s="42">
        <f>ЗМІСТ!U80</f>
        <v>1</v>
      </c>
      <c r="N21" s="42">
        <f>ЗМІСТ!V80</f>
        <v>0</v>
      </c>
      <c r="O21" s="42">
        <f>ЗМІСТ!W80</f>
        <v>1</v>
      </c>
      <c r="P21" s="42">
        <f>ЗМІСТ!X80</f>
        <v>0</v>
      </c>
      <c r="Q21" s="466">
        <f>SUM(I21:P21)</f>
        <v>3</v>
      </c>
      <c r="R21" s="466"/>
      <c r="S21" s="466"/>
      <c r="T21" s="466"/>
      <c r="U21" s="467"/>
    </row>
    <row r="22" spans="1:21" ht="24.75" customHeight="1" thickBot="1">
      <c r="A22" s="480" t="s">
        <v>105</v>
      </c>
      <c r="B22" s="481"/>
      <c r="C22" s="481"/>
      <c r="D22" s="481"/>
      <c r="E22" s="481"/>
      <c r="F22" s="481"/>
      <c r="G22" s="481"/>
      <c r="H22" s="481"/>
      <c r="I22" s="43">
        <f>ЗМІСТ!Q81</f>
        <v>0</v>
      </c>
      <c r="J22" s="43">
        <f>ЗМІСТ!R81</f>
        <v>1</v>
      </c>
      <c r="K22" s="43">
        <f>ЗМІСТ!S81</f>
        <v>1</v>
      </c>
      <c r="L22" s="43">
        <f>ЗМІСТ!T81</f>
        <v>1</v>
      </c>
      <c r="M22" s="43">
        <f>ЗМІСТ!U81</f>
        <v>1</v>
      </c>
      <c r="N22" s="43">
        <f>ЗМІСТ!V81</f>
        <v>1</v>
      </c>
      <c r="O22" s="43">
        <f>ЗМІСТ!W81</f>
        <v>1</v>
      </c>
      <c r="P22" s="43">
        <f>ЗМІСТ!X81</f>
        <v>1</v>
      </c>
      <c r="Q22" s="482">
        <f>SUM(I22:P22)</f>
        <v>7</v>
      </c>
      <c r="R22" s="482"/>
      <c r="S22" s="482"/>
      <c r="T22" s="482"/>
      <c r="U22" s="483"/>
    </row>
    <row r="23" ht="9" customHeight="1"/>
    <row r="24" ht="15" customHeight="1" hidden="1"/>
    <row r="25" spans="1:21" s="114" customFormat="1" ht="37.5" customHeight="1">
      <c r="A25" s="492" t="s">
        <v>241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</row>
    <row r="26" spans="1:21" s="115" customFormat="1" ht="3.75" customHeight="1">
      <c r="A26" s="142"/>
      <c r="B26" s="143"/>
      <c r="C26" s="144"/>
      <c r="D26" s="145"/>
      <c r="E26" s="146"/>
      <c r="F26" s="146"/>
      <c r="G26" s="146"/>
      <c r="H26" s="147"/>
      <c r="I26" s="148"/>
      <c r="J26" s="148"/>
      <c r="K26" s="146"/>
      <c r="L26" s="146"/>
      <c r="M26" s="146"/>
      <c r="N26" s="146"/>
      <c r="O26" s="146"/>
      <c r="P26" s="146"/>
      <c r="Q26" s="148"/>
      <c r="R26" s="148"/>
      <c r="S26" s="148"/>
      <c r="T26" s="148"/>
      <c r="U26" s="148"/>
    </row>
    <row r="27" spans="1:21" s="116" customFormat="1" ht="18">
      <c r="A27" s="149" t="s">
        <v>236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493" t="s">
        <v>72</v>
      </c>
      <c r="N27" s="493"/>
      <c r="O27" s="493"/>
      <c r="P27" s="493"/>
      <c r="Q27" s="493"/>
      <c r="R27" s="493"/>
      <c r="S27" s="493"/>
      <c r="T27" s="493"/>
      <c r="U27" s="493"/>
    </row>
    <row r="28" spans="1:21" s="116" customFormat="1" ht="24.75" customHeight="1">
      <c r="A28" s="151" t="s">
        <v>133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493" t="s">
        <v>110</v>
      </c>
      <c r="N28" s="493"/>
      <c r="O28" s="493"/>
      <c r="P28" s="493"/>
      <c r="Q28" s="493"/>
      <c r="R28" s="493"/>
      <c r="S28" s="493"/>
      <c r="T28" s="493"/>
      <c r="U28" s="493"/>
    </row>
    <row r="29" spans="1:21" s="117" customFormat="1" ht="19.5" customHeight="1">
      <c r="A29" s="151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</row>
    <row r="30" spans="1:21" s="116" customFormat="1" ht="19.5" customHeight="1">
      <c r="A30" s="152" t="s">
        <v>102</v>
      </c>
      <c r="B30" s="152"/>
      <c r="C30" s="152"/>
      <c r="D30" s="152"/>
      <c r="E30" s="153" t="s">
        <v>238</v>
      </c>
      <c r="F30" s="154"/>
      <c r="G30" s="154"/>
      <c r="H30" s="155"/>
      <c r="I30" s="155"/>
      <c r="J30" s="155"/>
      <c r="K30" s="155"/>
      <c r="L30" s="155"/>
      <c r="M30" s="493" t="s">
        <v>103</v>
      </c>
      <c r="N30" s="493"/>
      <c r="O30" s="493"/>
      <c r="P30" s="493"/>
      <c r="Q30" s="493"/>
      <c r="R30" s="493"/>
      <c r="S30" s="493"/>
      <c r="T30" s="493"/>
      <c r="U30" s="493"/>
    </row>
    <row r="31" spans="1:21" s="118" customFormat="1" ht="24.75" customHeight="1">
      <c r="A31" s="150"/>
      <c r="B31" s="150"/>
      <c r="C31" s="156"/>
      <c r="D31" s="156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</row>
    <row r="32" spans="1:21" s="118" customFormat="1" ht="19.5" customHeight="1">
      <c r="A32" s="157" t="s">
        <v>149</v>
      </c>
      <c r="B32" s="157"/>
      <c r="C32" s="157"/>
      <c r="D32" s="157"/>
      <c r="E32" s="158"/>
      <c r="F32" s="191" t="s">
        <v>237</v>
      </c>
      <c r="G32" s="154"/>
      <c r="H32" s="155"/>
      <c r="I32" s="155"/>
      <c r="J32" s="155"/>
      <c r="K32" s="155"/>
      <c r="L32" s="157" t="s">
        <v>239</v>
      </c>
      <c r="M32" s="150"/>
      <c r="N32" s="157"/>
      <c r="O32" s="157"/>
      <c r="P32" s="157"/>
      <c r="Q32" s="157"/>
      <c r="R32" s="157"/>
      <c r="T32" s="159"/>
      <c r="U32" s="157"/>
    </row>
    <row r="34" spans="1:21" ht="12.75" customHeight="1">
      <c r="A34" s="488" t="s">
        <v>209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</row>
    <row r="35" spans="1:21" ht="6.75" customHeight="1">
      <c r="A35" s="489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</row>
    <row r="36" spans="1:21" ht="12.75" customHeight="1" hidden="1">
      <c r="A36" s="489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</row>
    <row r="37" spans="1:21" ht="12.75" customHeight="1" hidden="1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</row>
    <row r="38" spans="1:21" ht="12.75" customHeight="1" hidden="1">
      <c r="A38" s="489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</row>
    <row r="39" spans="1:21" ht="12.75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</row>
    <row r="40" spans="1:21" ht="12.75" customHeight="1">
      <c r="A40" s="489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</row>
    <row r="41" spans="1:21" ht="12.75" customHeight="1">
      <c r="A41" s="489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</row>
    <row r="42" spans="1:21" ht="12.75" customHeight="1">
      <c r="A42" s="489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</row>
    <row r="43" spans="1:21" ht="12.75" customHeight="1">
      <c r="A43" s="489"/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</row>
    <row r="44" spans="1:21" ht="12.75" customHeight="1">
      <c r="A44" s="489"/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</row>
  </sheetData>
  <sheetProtection deleteRows="0"/>
  <mergeCells count="48"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72" customWidth="1"/>
    <col min="2" max="16384" width="8.875" style="72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94" t="s">
        <v>141</v>
      </c>
      <c r="B2" s="494"/>
      <c r="C2" s="494"/>
      <c r="D2" s="494"/>
      <c r="E2" s="494"/>
      <c r="F2" s="494"/>
      <c r="G2" s="494"/>
      <c r="H2" s="494"/>
      <c r="I2" s="494"/>
    </row>
    <row r="3" spans="1:9" ht="15">
      <c r="A3" s="47" t="s">
        <v>51</v>
      </c>
      <c r="B3" s="48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</row>
    <row r="4" spans="1:9" ht="15">
      <c r="A4" s="47" t="s">
        <v>104</v>
      </c>
      <c r="B4" s="48">
        <f>COUNTA(ЗМІСТ!Q11:Q17,ЗМІСТ!Q21:Q40,ЗМІСТ!Q44:Q46,ЗМІСТ!Q50:Q51,ЗМІСТ!Q58:Q63,ЗМІСТ!Q67:Q71)</f>
        <v>8</v>
      </c>
      <c r="C4" s="48">
        <f>COUNTA(ЗМІСТ!R11:R17,ЗМІСТ!R21:R40,ЗМІСТ!R44:R46,ЗМІСТ!R50:R51,ЗМІСТ!R58:R63,ЗМІСТ!R67:R71)</f>
        <v>8</v>
      </c>
      <c r="D4" s="48">
        <f>COUNTA(ЗМІСТ!S11:S17,ЗМІСТ!S21:S40,ЗМІСТ!S44:S46,ЗМІСТ!S50:S51,ЗМІСТ!S58:S63,ЗМІСТ!S67:S71)</f>
        <v>9</v>
      </c>
      <c r="E4" s="48">
        <f>COUNTA(ЗМІСТ!T11:T17,ЗМІСТ!T21:T40,ЗМІСТ!T44:T46,ЗМІСТ!T50:T51,ЗМІСТ!T58:T63,ЗМІСТ!T67:T71)</f>
        <v>9</v>
      </c>
      <c r="F4" s="48">
        <f>COUNTA(ЗМІСТ!U11:U17,ЗМІСТ!U21:U40,ЗМІСТ!U44:U46,ЗМІСТ!U50:U51,ЗМІСТ!U58:U63,ЗМІСТ!U67:U71)</f>
        <v>9</v>
      </c>
      <c r="G4" s="48">
        <f>COUNTA(ЗМІСТ!V11:V17,ЗМІСТ!V21:V40,ЗМІСТ!V44:V46,ЗМІСТ!V50:V51,ЗМІСТ!V58:V63,ЗМІСТ!V67:V71)</f>
        <v>8</v>
      </c>
      <c r="H4" s="48">
        <f>COUNTA(ЗМІСТ!W11:W17,ЗМІСТ!W21:W40,ЗМІСТ!W44:W46,ЗМІСТ!W50:W51,ЗМІСТ!W58:W63,ЗМІСТ!W67:W71)</f>
        <v>7</v>
      </c>
      <c r="I4" s="48">
        <f>COUNTA(ЗМІСТ!X11:X17,ЗМІСТ!X21:X40,ЗМІСТ!X44:X46,ЗМІСТ!X50:X51,ЗМІСТ!X58:X63,ЗМІСТ!X67:X71)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68" operator="lessThanOrEqual" stopIfTrue="1">
      <formula>8</formula>
    </cfRule>
    <cfRule type="cellIs" priority="2" dxfId="67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2022-10-05T05:51:24Z</cp:lastPrinted>
  <dcterms:created xsi:type="dcterms:W3CDTF">2003-11-28T18:06:16Z</dcterms:created>
  <dcterms:modified xsi:type="dcterms:W3CDTF">2023-09-23T16:19:44Z</dcterms:modified>
  <cp:category/>
  <cp:version/>
  <cp:contentType/>
  <cp:contentStatus/>
</cp:coreProperties>
</file>